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8_{1B1726EB-79EA-4D91-87FD-5B4D9290B731}" xr6:coauthVersionLast="45" xr6:coauthVersionMax="45" xr10:uidLastSave="{00000000-0000-0000-0000-000000000000}"/>
  <bookViews>
    <workbookView xWindow="-120" yWindow="-120" windowWidth="29040" windowHeight="15840" tabRatio="767" activeTab="3" xr2:uid="{B5C4DD25-64B2-46B4-9B91-37D3116CBD75}"/>
  </bookViews>
  <sheets>
    <sheet name="Vysvětlivky" sheetId="7" r:id="rId1"/>
    <sheet name="Nákladově orientované ceny" sheetId="5" r:id="rId2"/>
    <sheet name="Kalkulace_jednorázové" sheetId="8" r:id="rId3"/>
    <sheet name="Kalkulace_měsíční" sheetId="1" r:id="rId4"/>
  </sheets>
  <definedNames>
    <definedName name="_xlnm.Print_Titles" localSheetId="3">Kalkulace_měsíční!$A:$C</definedName>
    <definedName name="_xlnm.Print_Area" localSheetId="2">Kalkulace_jednorázové!$A$1:$I$20</definedName>
    <definedName name="_xlnm.Print_Area" localSheetId="3">Kalkulace_měsíční!$A$1:$U$39</definedName>
    <definedName name="_xlnm.Print_Area" localSheetId="1">'Nákladově orientované ceny'!$A$1:$E$14</definedName>
    <definedName name="_xlnm.Print_Area" localSheetId="0">Vysvětlivky!$A$1:$H$14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 i="1" l="1"/>
  <c r="D38" i="1"/>
  <c r="I12" i="1"/>
  <c r="I13" i="1"/>
  <c r="I14" i="1"/>
  <c r="G13" i="1"/>
  <c r="T10" i="1"/>
  <c r="I10" i="1"/>
  <c r="L10" i="1" s="1"/>
  <c r="I9" i="1"/>
  <c r="L9" i="1" s="1"/>
  <c r="H15" i="8"/>
  <c r="F14" i="8"/>
  <c r="F13" i="8"/>
  <c r="H9" i="8"/>
  <c r="F8" i="8"/>
  <c r="F7" i="8"/>
  <c r="G14" i="8" l="1"/>
  <c r="H14" i="8" s="1"/>
  <c r="G7" i="8"/>
  <c r="G13" i="8"/>
  <c r="H13" i="8" s="1"/>
  <c r="H16" i="8" s="1"/>
  <c r="C6" i="5" s="1"/>
  <c r="G8" i="8"/>
  <c r="H8" i="8" s="1"/>
  <c r="H7" i="8"/>
  <c r="H10" i="8" l="1"/>
  <c r="C5" i="5" s="1"/>
  <c r="J14" i="1" l="1"/>
  <c r="J16" i="1"/>
  <c r="J15" i="1"/>
  <c r="J13" i="1"/>
  <c r="J12" i="1"/>
  <c r="J8" i="1"/>
  <c r="J9" i="1"/>
  <c r="J10" i="1"/>
  <c r="J7" i="1"/>
  <c r="D37" i="1"/>
  <c r="I7" i="1"/>
  <c r="L7" i="1" l="1"/>
  <c r="I8" i="1"/>
  <c r="L8" i="1" s="1"/>
  <c r="L14" i="1"/>
  <c r="L12" i="1"/>
  <c r="I16" i="1" l="1"/>
  <c r="K8" i="1"/>
  <c r="I15" i="1"/>
  <c r="L15" i="1" s="1"/>
  <c r="K7" i="1"/>
  <c r="N7" i="1" l="1"/>
  <c r="M7" i="1"/>
  <c r="M8" i="1"/>
  <c r="N8" i="1"/>
  <c r="L13" i="1"/>
  <c r="K14" i="1"/>
  <c r="O8" i="1" l="1"/>
  <c r="P8" i="1" s="1"/>
  <c r="O7" i="1"/>
  <c r="P7" i="1" s="1"/>
  <c r="N14" i="1"/>
  <c r="M14" i="1"/>
  <c r="K10" i="1"/>
  <c r="K9" i="1"/>
  <c r="K12" i="1"/>
  <c r="K15" i="1"/>
  <c r="O14" i="1" l="1"/>
  <c r="P14" i="1" s="1"/>
  <c r="Q14" i="1" s="1"/>
  <c r="R14" i="1" s="1"/>
  <c r="M9" i="1"/>
  <c r="N9" i="1"/>
  <c r="O9" i="1" s="1"/>
  <c r="M10" i="1"/>
  <c r="N10" i="1"/>
  <c r="N15" i="1"/>
  <c r="M15" i="1"/>
  <c r="M12" i="1"/>
  <c r="N12" i="1"/>
  <c r="I18" i="1"/>
  <c r="L16" i="1"/>
  <c r="Q8" i="1"/>
  <c r="R8" i="1" s="1"/>
  <c r="K13" i="1"/>
  <c r="O15" i="1" l="1"/>
  <c r="O12" i="1"/>
  <c r="P12" i="1" s="1"/>
  <c r="Q12" i="1" s="1"/>
  <c r="R12" i="1" s="1"/>
  <c r="O10" i="1"/>
  <c r="P10" i="1" s="1"/>
  <c r="M13" i="1"/>
  <c r="N13" i="1"/>
  <c r="P9" i="1"/>
  <c r="P15" i="1"/>
  <c r="K16" i="1"/>
  <c r="O13" i="1" l="1"/>
  <c r="P13" i="1" s="1"/>
  <c r="N16" i="1"/>
  <c r="M16" i="1"/>
  <c r="Q9" i="1"/>
  <c r="R9" i="1" s="1"/>
  <c r="Q10" i="1"/>
  <c r="R10" i="1" s="1"/>
  <c r="Q15" i="1"/>
  <c r="R15" i="1" s="1"/>
  <c r="Q7" i="1"/>
  <c r="R7" i="1" s="1"/>
  <c r="O16" i="1" l="1"/>
  <c r="P16" i="1" s="1"/>
  <c r="Q13" i="1"/>
  <c r="R13" i="1" s="1"/>
  <c r="Q16" i="1" l="1"/>
  <c r="R16" i="1" s="1"/>
  <c r="R18" i="1" s="1"/>
  <c r="C9"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7" authorId="0" shapeId="0" xr:uid="{93B3D630-2D3F-47F5-8D3F-D953A1195636}">
      <text>
        <r>
          <rPr>
            <b/>
            <sz val="9"/>
            <color indexed="81"/>
            <rFont val="Tahoma"/>
            <charset val="1"/>
          </rPr>
          <t>Autor:</t>
        </r>
        <r>
          <rPr>
            <sz val="9"/>
            <color indexed="81"/>
            <rFont val="Tahoma"/>
            <charset val="1"/>
          </rPr>
          <t xml:space="preserve">
Počet jednotek (hodin) spojených se zpřístupněním optické sítě.</t>
        </r>
      </text>
    </comment>
    <comment ref="E7" authorId="0" shapeId="0" xr:uid="{0292A4D0-B0EF-4EF6-A5A7-006E41E53E3A}">
      <text>
        <r>
          <rPr>
            <b/>
            <sz val="9"/>
            <color indexed="81"/>
            <rFont val="Tahoma"/>
            <charset val="1"/>
          </rPr>
          <t>Autor:</t>
        </r>
        <r>
          <rPr>
            <sz val="9"/>
            <color indexed="81"/>
            <rFont val="Tahoma"/>
            <charset val="1"/>
          </rPr>
          <t xml:space="preserve">
Jednotkové osobní náklady spojené se zpřístupněním optické sítě přepočtené na hodinu dané činnosti.</t>
        </r>
      </text>
    </comment>
    <comment ref="D8" authorId="0" shapeId="0" xr:uid="{FFB24640-2B60-40C2-901D-D4FFE14F5514}">
      <text>
        <r>
          <rPr>
            <b/>
            <sz val="9"/>
            <color indexed="81"/>
            <rFont val="Tahoma"/>
            <charset val="1"/>
          </rPr>
          <t>Autor:</t>
        </r>
        <r>
          <rPr>
            <sz val="9"/>
            <color indexed="81"/>
            <rFont val="Tahoma"/>
            <charset val="1"/>
          </rPr>
          <t xml:space="preserve">
Počet jednotek (km) spojených se zpřístupněním optické sítě.</t>
        </r>
      </text>
    </comment>
    <comment ref="E8" authorId="0" shapeId="0" xr:uid="{AA587C09-C0B6-46B4-8660-BBDFA4075B78}">
      <text>
        <r>
          <rPr>
            <b/>
            <sz val="9"/>
            <color indexed="81"/>
            <rFont val="Tahoma"/>
            <charset val="1"/>
          </rPr>
          <t>Autor:</t>
        </r>
        <r>
          <rPr>
            <sz val="9"/>
            <color indexed="81"/>
            <rFont val="Tahoma"/>
            <charset val="1"/>
          </rPr>
          <t xml:space="preserve">
Jednotkové cestovní náklady spojené se zpřístupněním optické sítě přepočtené na průměrný kilometr. Typicky jsou součástí nákladů položky amortizace, pohonné hmoty a další).</t>
        </r>
      </text>
    </comment>
    <comment ref="F9" authorId="0" shapeId="0" xr:uid="{5CCF5F95-1554-4024-8CFA-EE3572539CA4}">
      <text>
        <r>
          <rPr>
            <b/>
            <sz val="9"/>
            <color indexed="81"/>
            <rFont val="Tahoma"/>
            <charset val="1"/>
          </rPr>
          <t>Autor:</t>
        </r>
        <r>
          <rPr>
            <sz val="9"/>
            <color indexed="81"/>
            <rFont val="Tahoma"/>
            <charset val="1"/>
          </rPr>
          <t xml:space="preserve">
Uveďte další vedlejší náklady potřebné pro činnost spojenou se zpřístupněním optické sítě.</t>
        </r>
      </text>
    </comment>
    <comment ref="D13" authorId="0" shapeId="0" xr:uid="{6E6B8B99-A941-4FE9-84B0-EAC4A42BD333}">
      <text>
        <r>
          <rPr>
            <b/>
            <sz val="9"/>
            <color indexed="81"/>
            <rFont val="Tahoma"/>
            <charset val="1"/>
          </rPr>
          <t>Autor:</t>
        </r>
        <r>
          <rPr>
            <sz val="9"/>
            <color indexed="81"/>
            <rFont val="Tahoma"/>
            <charset val="1"/>
          </rPr>
          <t xml:space="preserve">
Průměrný počet jednotek (hodin) spojených s nastavením a přípravou aktivní přípojky.</t>
        </r>
      </text>
    </comment>
    <comment ref="E13" authorId="0" shapeId="0" xr:uid="{1569FEB7-2DC5-4974-9907-A43DE30D5782}">
      <text>
        <r>
          <rPr>
            <b/>
            <sz val="9"/>
            <color indexed="81"/>
            <rFont val="Tahoma"/>
            <charset val="1"/>
          </rPr>
          <t>Autor:</t>
        </r>
        <r>
          <rPr>
            <sz val="9"/>
            <color indexed="81"/>
            <rFont val="Tahoma"/>
            <charset val="1"/>
          </rPr>
          <t xml:space="preserve">
Jednotkové osobní náklady spojené s nastavením a přípravou aktivní přípojky přepočtené na hodinu dané činnosti.</t>
        </r>
      </text>
    </comment>
    <comment ref="D14" authorId="0" shapeId="0" xr:uid="{EEF8F8D8-D280-4434-8B4E-1898D461DDA2}">
      <text>
        <r>
          <rPr>
            <b/>
            <sz val="9"/>
            <color indexed="81"/>
            <rFont val="Tahoma"/>
            <charset val="1"/>
          </rPr>
          <t>Autor:</t>
        </r>
        <r>
          <rPr>
            <sz val="9"/>
            <color indexed="81"/>
            <rFont val="Tahoma"/>
            <charset val="1"/>
          </rPr>
          <t xml:space="preserve">
Průměrný počet jednotek (km) spojených s nastavením a přípravou aktivní přípojky v dané síti.</t>
        </r>
      </text>
    </comment>
    <comment ref="E14" authorId="0" shapeId="0" xr:uid="{7B135379-E505-442C-A72A-2B6ACB46F6D4}">
      <text>
        <r>
          <rPr>
            <b/>
            <sz val="9"/>
            <color indexed="81"/>
            <rFont val="Tahoma"/>
            <charset val="1"/>
          </rPr>
          <t>Autor:</t>
        </r>
        <r>
          <rPr>
            <sz val="9"/>
            <color indexed="81"/>
            <rFont val="Tahoma"/>
            <charset val="1"/>
          </rPr>
          <t xml:space="preserve">
Jednotkové cestovní náklady spojené s nastavením a přípravou aktivní přípojky přepočtené na průměrný kilometr. Typicky jsou součástí nákladů položky amortizace, pohonné hmoty a další.</t>
        </r>
      </text>
    </comment>
    <comment ref="F15" authorId="0" shapeId="0" xr:uid="{76035AFA-86DB-4E9C-84A3-5E1285809AF3}">
      <text>
        <r>
          <rPr>
            <b/>
            <sz val="9"/>
            <color indexed="81"/>
            <rFont val="Tahoma"/>
            <charset val="1"/>
          </rPr>
          <t>Autor:</t>
        </r>
        <r>
          <rPr>
            <sz val="9"/>
            <color indexed="81"/>
            <rFont val="Tahoma"/>
            <charset val="1"/>
          </rPr>
          <t xml:space="preserve">
Uveďte další průměrné vedlejší náklady potřebné pro činnost spojenou s nastavením a přípravou aktivní přípojky.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4" authorId="0" shapeId="0" xr:uid="{0CB1F733-87AC-4B79-938B-E071F20A6C4C}">
      <text>
        <r>
          <rPr>
            <b/>
            <sz val="9"/>
            <color indexed="81"/>
            <rFont val="Tahoma"/>
            <charset val="1"/>
          </rPr>
          <t>Aut hor:</t>
        </r>
        <r>
          <rPr>
            <sz val="9"/>
            <color indexed="81"/>
            <rFont val="Tahoma"/>
            <charset val="1"/>
          </rPr>
          <t xml:space="preserve">
Životnost jednotlivých prvků optické infrastruktury by měla vycházet ze skutečné doby jejich využívání. Stanovení výše ročních odpisů nebude reflektovat sazby užívané ve statutárním účetnictví, nýbrž výpočet bude vycházet ze skutečné délky ekonomické životnosti aktiva. Vlastník infrastruktury tedy pro vyčíslení ceny využije skutečnou průměrnou životnost zpřístupňovaného typu infrastruktury.</t>
        </r>
      </text>
    </comment>
    <comment ref="D7" authorId="0" shapeId="0" xr:uid="{4DC63C9E-E112-4F14-808C-1604BF2F8A85}">
      <text>
        <r>
          <rPr>
            <b/>
            <sz val="9"/>
            <color indexed="81"/>
            <rFont val="Tahoma"/>
            <charset val="1"/>
          </rPr>
          <t>Autor:</t>
        </r>
        <r>
          <rPr>
            <sz val="9"/>
            <color indexed="81"/>
            <rFont val="Tahoma"/>
            <charset val="1"/>
          </rPr>
          <t xml:space="preserve">
Udaná životnost služebnosti pokud je sjednána na dobu určitou. V případě sjednání na dobu neurčitou bude použita hodnota podkladového aktiva (typicky výkop). Referenční hodnotou je 36 let.
</t>
        </r>
      </text>
    </comment>
    <comment ref="E7" authorId="0" shapeId="0" xr:uid="{22F3938A-ADD1-42BA-8BEC-B71540C0A2BA}">
      <text>
        <r>
          <rPr>
            <b/>
            <sz val="9"/>
            <color indexed="81"/>
            <rFont val="Tahoma"/>
            <charset val="1"/>
          </rPr>
          <t>Autor:</t>
        </r>
        <r>
          <rPr>
            <sz val="9"/>
            <color indexed="81"/>
            <rFont val="Tahoma"/>
            <charset val="1"/>
          </rPr>
          <t xml:space="preserve">
Skutečná historická průměrná cena spojená se služebností určena na jednotku.</t>
        </r>
      </text>
    </comment>
    <comment ref="G7" authorId="0" shapeId="0" xr:uid="{D1DEFAD8-4922-401F-9A5E-363C0A48556E}">
      <text>
        <r>
          <rPr>
            <b/>
            <sz val="9"/>
            <color indexed="81"/>
            <rFont val="Tahoma"/>
            <charset val="1"/>
          </rPr>
          <t>Autor:</t>
        </r>
        <r>
          <rPr>
            <sz val="9"/>
            <color indexed="81"/>
            <rFont val="Tahoma"/>
            <charset val="1"/>
          </rPr>
          <t xml:space="preserve">
Skutečný  počet jednotek (typicky metry) služebností v rámci kalkulace přístupu do optické infrastruktury.</t>
        </r>
      </text>
    </comment>
    <comment ref="H7" authorId="0" shapeId="0" xr:uid="{3EEB7CC9-826E-4E8E-B904-A736ED815766}">
      <text>
        <r>
          <rPr>
            <b/>
            <sz val="9"/>
            <color indexed="81"/>
            <rFont val="Tahoma"/>
            <charset val="1"/>
          </rPr>
          <t>Autor:</t>
        </r>
        <r>
          <rPr>
            <sz val="9"/>
            <color indexed="81"/>
            <rFont val="Tahoma"/>
            <charset val="1"/>
          </rPr>
          <t xml:space="preserve">
Faktor sdílení použitý při výpočtu investice do optické sítě by měl zohledňovat skutečnost, zda daný prvek slouží ještě pro jiné účely (využití), než jsou poskytnuty v rámci služeb přístupu do optické infrastruktury. Příklad: pokud např. datová centrála slouží jak pro maloobchodní širokopásmové služby poskytované na optických vláknech, tak pro maloobchodní širokopásmové služby poskytované prostřednictvím bezdrátových technologií, měla by být ve faktoru sdílení tato skutečnost zohledněna, neboť předmětem velkoobchodní služby je pouze pronájem optické sítě, nikoliv pronájem bezdrátové sítě.</t>
        </r>
      </text>
    </comment>
    <comment ref="D8" authorId="0" shapeId="0" xr:uid="{9E782026-F34A-4D1E-8F91-7CE80C0075D7}">
      <text>
        <r>
          <rPr>
            <b/>
            <sz val="9"/>
            <color indexed="81"/>
            <rFont val="Tahoma"/>
            <charset val="1"/>
          </rPr>
          <t>Autor:</t>
        </r>
        <r>
          <rPr>
            <sz val="9"/>
            <color indexed="81"/>
            <rFont val="Tahoma"/>
            <charset val="1"/>
          </rPr>
          <t xml:space="preserve">
Životnost výkopu využitému k výstavbě optické infrastruktury. Referenční hodnotou je 36 let.</t>
        </r>
      </text>
    </comment>
    <comment ref="E8" authorId="0" shapeId="0" xr:uid="{9F9917CD-C4E8-4201-94BE-AA947C1D1D0B}">
      <text>
        <r>
          <rPr>
            <b/>
            <sz val="9"/>
            <color indexed="81"/>
            <rFont val="Tahoma"/>
            <charset val="1"/>
          </rPr>
          <t>Autor:</t>
        </r>
        <r>
          <rPr>
            <sz val="9"/>
            <color indexed="81"/>
            <rFont val="Tahoma"/>
            <charset val="1"/>
          </rPr>
          <t xml:space="preserve">
Jednotkový přepočtený náklad spojený s výkopem a náležitou činností. Bez ceny zafouknutí, projekční činnosti či pasivní technologie nebo optického kabelu.</t>
        </r>
      </text>
    </comment>
    <comment ref="G8" authorId="0" shapeId="0" xr:uid="{B9316481-E599-4A14-9465-811C8A9EF0A1}">
      <text>
        <r>
          <rPr>
            <b/>
            <sz val="9"/>
            <color indexed="81"/>
            <rFont val="Tahoma"/>
            <charset val="1"/>
          </rPr>
          <t>Autor:</t>
        </r>
        <r>
          <rPr>
            <sz val="9"/>
            <color indexed="81"/>
            <rFont val="Tahoma"/>
            <charset val="1"/>
          </rPr>
          <t xml:space="preserve">
Skutečný počet jednotek (typicky metry) v rámci kalkulace přístupu do optické infrastruktury.</t>
        </r>
      </text>
    </comment>
    <comment ref="D9" authorId="0" shapeId="0" xr:uid="{2209A126-2995-4A08-92C9-D3607C68C117}">
      <text>
        <r>
          <rPr>
            <b/>
            <sz val="9"/>
            <color indexed="81"/>
            <rFont val="Tahoma"/>
            <charset val="1"/>
          </rPr>
          <t>Autor:</t>
        </r>
        <r>
          <rPr>
            <sz val="9"/>
            <color indexed="81"/>
            <rFont val="Tahoma"/>
            <charset val="1"/>
          </rPr>
          <t xml:space="preserve">
Životnost spojená s úkony provedenými pro zajištění vedení optické infrastruktury v pronajatých kolektorech. Referenční hodnotou je 36 let.</t>
        </r>
      </text>
    </comment>
    <comment ref="E9" authorId="0" shapeId="0" xr:uid="{B065AB01-DD0A-4E94-9328-9E8784A4F57C}">
      <text>
        <r>
          <rPr>
            <b/>
            <sz val="9"/>
            <color indexed="81"/>
            <rFont val="Tahoma"/>
            <charset val="1"/>
          </rPr>
          <t>Autor:</t>
        </r>
        <r>
          <rPr>
            <sz val="9"/>
            <color indexed="81"/>
            <rFont val="Tahoma"/>
            <charset val="1"/>
          </rPr>
          <t xml:space="preserve">
Jednotkově přepočtený náklad spojený s instalací optické infrastruktury v rámci pronajatého kolektoru. Bez ceny pronájmu.</t>
        </r>
      </text>
    </comment>
    <comment ref="G9" authorId="0" shapeId="0" xr:uid="{2C8D5B50-0688-46D1-9A83-1AC377E5DC83}">
      <text>
        <r>
          <rPr>
            <b/>
            <sz val="9"/>
            <color indexed="81"/>
            <rFont val="Tahoma"/>
            <charset val="1"/>
          </rPr>
          <t>Autor:</t>
        </r>
        <r>
          <rPr>
            <sz val="9"/>
            <color indexed="81"/>
            <rFont val="Tahoma"/>
            <charset val="1"/>
          </rPr>
          <t xml:space="preserve">
Skutečný počet jednotek (typicky metry) v rámci kalkulace přístupu do optické infrastruktury.</t>
        </r>
      </text>
    </comment>
    <comment ref="D10" authorId="0" shapeId="0" xr:uid="{318545B5-4335-4475-842E-A97B33C3A115}">
      <text>
        <r>
          <rPr>
            <b/>
            <sz val="9"/>
            <color indexed="81"/>
            <rFont val="Tahoma"/>
            <charset val="1"/>
          </rPr>
          <t>Autor:</t>
        </r>
        <r>
          <rPr>
            <sz val="9"/>
            <color indexed="81"/>
            <rFont val="Tahoma"/>
            <charset val="1"/>
          </rPr>
          <t xml:space="preserve">
Životnost spojená se zafouknutí optického kabelu do chráničky. Typicky je využita životnost podkladového aktiva (optického kabelu). Referenční hodnotou je 25 let.</t>
        </r>
      </text>
    </comment>
    <comment ref="E10" authorId="0" shapeId="0" xr:uid="{1A66A7B0-53D6-4105-B4A1-1FABE3FFC6CB}">
      <text>
        <r>
          <rPr>
            <b/>
            <sz val="9"/>
            <color indexed="81"/>
            <rFont val="Tahoma"/>
            <charset val="1"/>
          </rPr>
          <t>Autor:</t>
        </r>
        <r>
          <rPr>
            <sz val="9"/>
            <color indexed="81"/>
            <rFont val="Tahoma"/>
            <charset val="1"/>
          </rPr>
          <t xml:space="preserve">
Průměrný jednotkový náklad spojený se zafouknutím optické infrastruktury do chráničky a s tím spojenými náklady. Bez ceny pronájmu.</t>
        </r>
      </text>
    </comment>
    <comment ref="G10" authorId="0" shapeId="0" xr:uid="{C9A36A54-0BDB-48C5-B6D7-19198482A122}">
      <text>
        <r>
          <rPr>
            <b/>
            <sz val="9"/>
            <color indexed="81"/>
            <rFont val="Tahoma"/>
            <charset val="1"/>
          </rPr>
          <t>Autor:</t>
        </r>
        <r>
          <rPr>
            <sz val="9"/>
            <color indexed="81"/>
            <rFont val="Tahoma"/>
            <charset val="1"/>
          </rPr>
          <t xml:space="preserve">
Skutečný počet jednotek (typicky metry) v rámci kalkulace přístupu do optické infrastruktury.</t>
        </r>
      </text>
    </comment>
    <comment ref="C12" authorId="0" shapeId="0" xr:uid="{AF2DB384-2813-471C-A963-0621CDD00E57}">
      <text>
        <r>
          <rPr>
            <b/>
            <sz val="9"/>
            <color indexed="81"/>
            <rFont val="Tahoma"/>
            <charset val="1"/>
          </rPr>
          <t>Autor:</t>
        </r>
        <r>
          <rPr>
            <sz val="9"/>
            <color indexed="81"/>
            <rFont val="Tahoma"/>
            <charset val="1"/>
          </rPr>
          <t xml:space="preserve">
Pořizovací cena pasivní technologie (uložení, rozvaděče, spojky, …) musí být vztažena na jednotku (metr), přičemž počet jednotek odpovídá celkové délce tras optické sítě. </t>
        </r>
      </text>
    </comment>
    <comment ref="D12" authorId="0" shapeId="0" xr:uid="{57E8CC21-22B9-41C7-91E8-C7BA5BF05C5A}">
      <text>
        <r>
          <rPr>
            <b/>
            <sz val="9"/>
            <color indexed="81"/>
            <rFont val="Tahoma"/>
            <charset val="1"/>
          </rPr>
          <t>Autor:</t>
        </r>
        <r>
          <rPr>
            <sz val="9"/>
            <color indexed="81"/>
            <rFont val="Tahoma"/>
            <charset val="1"/>
          </rPr>
          <t xml:space="preserve">
Vážený průměr životnosti kalkulovaných prvků zahrnutých v rámci kalkulace přístupu do optické infrastruktury. Referenční hodnotou je 25 let.</t>
        </r>
      </text>
    </comment>
    <comment ref="E12" authorId="0" shapeId="0" xr:uid="{6851DB4F-7CC4-4053-8609-691BC8878C82}">
      <text>
        <r>
          <rPr>
            <b/>
            <sz val="9"/>
            <color indexed="81"/>
            <rFont val="Tahoma"/>
            <charset val="1"/>
          </rPr>
          <t>Autor:</t>
        </r>
        <r>
          <rPr>
            <sz val="9"/>
            <color indexed="81"/>
            <rFont val="Tahoma"/>
            <charset val="1"/>
          </rPr>
          <t xml:space="preserve">
Průměrná jednotková cena (Kč) pasivní technologie přepočtená na metr délky optické sítě.</t>
        </r>
      </text>
    </comment>
    <comment ref="C13" authorId="0" shapeId="0" xr:uid="{EE560DAD-8003-41D5-90CD-AD429DFC7486}">
      <text>
        <r>
          <rPr>
            <b/>
            <sz val="9"/>
            <color indexed="81"/>
            <rFont val="Tahoma"/>
            <charset val="1"/>
          </rPr>
          <t>Autor:</t>
        </r>
        <r>
          <rPr>
            <sz val="9"/>
            <color indexed="81"/>
            <rFont val="Tahoma"/>
            <charset val="1"/>
          </rPr>
          <t xml:space="preserve">
Pořizovací cena připojení (instalace) FTTH/FTTB za disponibilní přípojku musí zohledňovat náročnost jednotlivých typů připojení, kdy průměrná cena by měla být stanovena jako vážený průměr jednotlivých typů připojení FTTH nebo FTTB. Do průměru musí být zahrnuto jak připojení rodinných, tak připojení bytových domů.                                      </t>
        </r>
      </text>
    </comment>
    <comment ref="D13" authorId="0" shapeId="0" xr:uid="{D9727EAC-3447-483E-BD59-D9133BBE04CA}">
      <text>
        <r>
          <rPr>
            <b/>
            <sz val="9"/>
            <color indexed="81"/>
            <rFont val="Tahoma"/>
            <charset val="1"/>
          </rPr>
          <t>Autor:</t>
        </r>
        <r>
          <rPr>
            <sz val="9"/>
            <color indexed="81"/>
            <rFont val="Tahoma"/>
            <charset val="1"/>
          </rPr>
          <t xml:space="preserve">
Vážený průměr životnosti připojení (instalace spojených s FTTH/FTTB) zahrnutých v rámci kalkulace přístupu do optické infrastruktury. Referenční hodnotou je 25 let.</t>
        </r>
      </text>
    </comment>
    <comment ref="E13" authorId="0" shapeId="0" xr:uid="{C5701B3F-CF57-4FAE-9FB3-3BFE2A57A54F}">
      <text>
        <r>
          <rPr>
            <b/>
            <sz val="9"/>
            <color indexed="81"/>
            <rFont val="Tahoma"/>
            <charset val="1"/>
          </rPr>
          <t>Autor:</t>
        </r>
        <r>
          <rPr>
            <sz val="9"/>
            <color indexed="81"/>
            <rFont val="Tahoma"/>
            <charset val="1"/>
          </rPr>
          <t xml:space="preserve">
Průměrná jednotková cena (Kč) připojení přepočtená na metr délky optické sítě</t>
        </r>
      </text>
    </comment>
    <comment ref="D14" authorId="0" shapeId="0" xr:uid="{C6FBC7B9-A445-4457-B2AC-27A278B52269}">
      <text>
        <r>
          <rPr>
            <b/>
            <sz val="9"/>
            <color indexed="81"/>
            <rFont val="Tahoma"/>
            <charset val="1"/>
          </rPr>
          <t>Autor:</t>
        </r>
        <r>
          <rPr>
            <sz val="9"/>
            <color indexed="81"/>
            <rFont val="Tahoma"/>
            <charset val="1"/>
          </rPr>
          <t xml:space="preserve">
Životnost  datové centrály zahrnuté v rámci kalkulace přístupu do optické infrastruktury. Referenční hodnotou je 10 let.</t>
        </r>
      </text>
    </comment>
    <comment ref="E14" authorId="0" shapeId="0" xr:uid="{A396C52A-FBAD-4B30-A20A-3BDB417301E0}">
      <text>
        <r>
          <rPr>
            <b/>
            <sz val="9"/>
            <color indexed="81"/>
            <rFont val="Tahoma"/>
            <charset val="1"/>
          </rPr>
          <t>Autor:</t>
        </r>
        <r>
          <rPr>
            <sz val="9"/>
            <color indexed="81"/>
            <rFont val="Tahoma"/>
            <charset val="1"/>
          </rPr>
          <t xml:space="preserve">
Průměrná jednotková cena (Kč) datové centrály přepočtená na definovanou jednotku.</t>
        </r>
      </text>
    </comment>
    <comment ref="G14" authorId="0" shapeId="0" xr:uid="{8C2EA378-9A0C-4910-A579-153E42C2C327}">
      <text>
        <r>
          <rPr>
            <b/>
            <sz val="9"/>
            <color indexed="81"/>
            <rFont val="Tahoma"/>
            <charset val="1"/>
          </rPr>
          <t>Autor:</t>
        </r>
        <r>
          <rPr>
            <sz val="9"/>
            <color indexed="81"/>
            <rFont val="Tahoma"/>
            <charset val="1"/>
          </rPr>
          <t xml:space="preserve">
Definovaný počet jednotek.</t>
        </r>
      </text>
    </comment>
    <comment ref="C15" authorId="0" shapeId="0" xr:uid="{E3CE7BDF-654D-4FA2-AD86-10E42D83BD01}">
      <text>
        <r>
          <rPr>
            <b/>
            <sz val="9"/>
            <color indexed="81"/>
            <rFont val="Tahoma"/>
            <charset val="1"/>
          </rPr>
          <t>Autor:</t>
        </r>
        <r>
          <rPr>
            <sz val="9"/>
            <color indexed="81"/>
            <rFont val="Tahoma"/>
            <charset val="1"/>
          </rPr>
          <t xml:space="preserve">
Průměrná délka kabelu může být vyšší než délka tras, pokud byl vkládán v některých úsecích více než jeden kabel do výkopu. Pro výpočet se použije skutečná celková délka kabelů. Využíval-li vlastník infrastruktury více než jeden typ kabelu, měla by být průměrná současná pořizovací cena stanovena jako vážený průměr cen jednotlivých typů kabelů, kde vahami jsou délky jednotlivých typů kabelů.</t>
        </r>
      </text>
    </comment>
    <comment ref="D15" authorId="0" shapeId="0" xr:uid="{7C06BD61-D44C-4ED1-94EC-485537D4613B}">
      <text>
        <r>
          <rPr>
            <b/>
            <sz val="9"/>
            <color indexed="81"/>
            <rFont val="Tahoma"/>
            <charset val="1"/>
          </rPr>
          <t>Autor:</t>
        </r>
        <r>
          <rPr>
            <sz val="9"/>
            <color indexed="81"/>
            <rFont val="Tahoma"/>
            <charset val="1"/>
          </rPr>
          <t xml:space="preserve">
Průměrná životnost kalkulovaných optických kabelů zahrnutých v rámci kalkulace přístupu do optické infrastruktury. Referenční hodnotou je 25 let.</t>
        </r>
      </text>
    </comment>
    <comment ref="E15" authorId="0" shapeId="0" xr:uid="{5FE6A684-3151-4C6F-BEDD-5075F7EC2EAA}">
      <text>
        <r>
          <rPr>
            <b/>
            <sz val="9"/>
            <color indexed="81"/>
            <rFont val="Tahoma"/>
            <charset val="1"/>
          </rPr>
          <t>Autor:</t>
        </r>
        <r>
          <rPr>
            <sz val="9"/>
            <color indexed="81"/>
            <rFont val="Tahoma"/>
            <charset val="1"/>
          </rPr>
          <t xml:space="preserve">
Průměrná jednotková cena (Kč) optického kabelu přepočtena na metry.</t>
        </r>
      </text>
    </comment>
    <comment ref="G15" authorId="0" shapeId="0" xr:uid="{72603383-C68E-4C3B-93D3-CB467640AC36}">
      <text>
        <r>
          <rPr>
            <b/>
            <sz val="9"/>
            <color indexed="81"/>
            <rFont val="Tahoma"/>
            <charset val="1"/>
          </rPr>
          <t>Autor:</t>
        </r>
        <r>
          <rPr>
            <sz val="9"/>
            <color indexed="81"/>
            <rFont val="Tahoma"/>
            <charset val="1"/>
          </rPr>
          <t xml:space="preserve">
Počet jednotek (metrů) optických kabelů.</t>
        </r>
      </text>
    </comment>
    <comment ref="D16" authorId="0" shapeId="0" xr:uid="{2F963D45-1782-4EC5-A0EE-8E3A4F8D410A}">
      <text>
        <r>
          <rPr>
            <b/>
            <sz val="9"/>
            <color indexed="81"/>
            <rFont val="Tahoma"/>
            <charset val="1"/>
          </rPr>
          <t>Autor:</t>
        </r>
        <r>
          <rPr>
            <sz val="9"/>
            <color indexed="81"/>
            <rFont val="Tahoma"/>
            <charset val="1"/>
          </rPr>
          <t xml:space="preserve">
Životnost vyprojektování optické sítě před vlastní výstavbou. Referenční hodnotou je 36 let.</t>
        </r>
      </text>
    </comment>
    <comment ref="D23" authorId="0" shapeId="0" xr:uid="{B9F0EEE5-727E-447B-81B6-4340B3DBF443}">
      <text>
        <r>
          <rPr>
            <b/>
            <sz val="9"/>
            <color indexed="81"/>
            <rFont val="Tahoma"/>
            <charset val="1"/>
          </rPr>
          <t>Autor:</t>
        </r>
        <r>
          <rPr>
            <sz val="9"/>
            <color indexed="81"/>
            <rFont val="Tahoma"/>
            <charset val="1"/>
          </rPr>
          <t xml:space="preserve">
Referenční hodnota přiměřeného nákladu kapitálu. Hodnota dle aktuálně platného OOP č. 44, referenční hodnota ČTÚ je uvedená v buňce H23</t>
        </r>
      </text>
    </comment>
    <comment ref="D24" authorId="0" shapeId="0" xr:uid="{EBBA2047-6DAF-428F-A5C3-1962A5FD73EE}">
      <text>
        <r>
          <rPr>
            <b/>
            <sz val="9"/>
            <color indexed="81"/>
            <rFont val="Tahoma"/>
            <charset val="1"/>
          </rPr>
          <t>Autor:</t>
        </r>
        <r>
          <rPr>
            <sz val="9"/>
            <color indexed="81"/>
            <rFont val="Tahoma"/>
            <charset val="1"/>
          </rPr>
          <t xml:space="preserve">
Provozní náklady jsou v rámci modelu Kalkulace přístupu do optické infrastruktury aplikovány jako přirážka % z pořizovací ceny aktiva. 
Provozní náklady zahrnují výdaje spojené se zajištěním provozuschopnosti daného prvku optické infrastruktury, které mohou být jak operativního, tak preventivního charakteru.
Jedná se zejména o opravy a udržování či dohled. Do provozních nákladů patří i měsíční pronájmy za umístění do kolektoru či chráničky.</t>
        </r>
      </text>
    </comment>
    <comment ref="D25" authorId="0" shapeId="0" xr:uid="{FE977C64-BEFE-49AB-858E-265DF8F2EA33}">
      <text>
        <r>
          <rPr>
            <b/>
            <sz val="9"/>
            <color indexed="81"/>
            <rFont val="Tahoma"/>
            <charset val="1"/>
          </rPr>
          <t>Autor:</t>
        </r>
        <r>
          <rPr>
            <sz val="9"/>
            <color indexed="81"/>
            <rFont val="Tahoma"/>
            <charset val="1"/>
          </rPr>
          <t xml:space="preserve">
Náklady na velkoobchodní billing zahrnují výdaje určené na zajištění pravidelného vyúčtování a placení poskytnutých služeb pronájmu optické infrastruktury. Výše nákladů na billing se odvozuje od alokovaných osobních nákladů a systémové IT podpory na pravidelnou fakturaci, sledování úhrad a pohledávek z této činnosti. Pokud vlastník optické infrastruktury nebude schopen objektivně doložit konkrétní výši nákladů na tuto činnost lze využít procentní přirážku uvedenou v modelu</t>
        </r>
      </text>
    </comment>
    <comment ref="D26" authorId="0" shapeId="0" xr:uid="{0F93291C-EFA6-4681-841E-38F92D87BD64}">
      <text>
        <r>
          <rPr>
            <b/>
            <sz val="9"/>
            <color indexed="81"/>
            <rFont val="Tahoma"/>
            <charset val="1"/>
          </rPr>
          <t>Autor:</t>
        </r>
        <r>
          <rPr>
            <sz val="9"/>
            <color indexed="81"/>
            <rFont val="Tahoma"/>
            <charset val="1"/>
          </rPr>
          <t xml:space="preserve">
Náklady na velkoobchodní prodej a péči o zákazníka zahrnují výdaje určené na vytvoření administrativní a systémové podpory zákazníka, zejména komunikačních kanálů, sdílení důležitých informací např. o připravovaných investicích a rozvoji dotýkající se předmětné optické infrastruktury, řešení podnětů, stížností a reklamací nájemce.</t>
        </r>
      </text>
    </comment>
    <comment ref="D27" authorId="0" shapeId="0" xr:uid="{5DC3267D-EF3D-4D38-B950-BB91A016BE3B}">
      <text>
        <r>
          <rPr>
            <b/>
            <sz val="9"/>
            <color indexed="81"/>
            <rFont val="Tahoma"/>
            <charset val="1"/>
          </rPr>
          <t>Autor:</t>
        </r>
        <r>
          <rPr>
            <sz val="9"/>
            <color indexed="81"/>
            <rFont val="Tahoma"/>
            <charset val="1"/>
          </rPr>
          <t xml:space="preserve">
Výše režijních nákladů na všeobecnou administrativu a řízení společnosti poskytovatele pronájmu se pro všechny prvky optické infrastruktury vypočte procentní přirážkou ke všem doposud přiřazeným nákladům. Cílem takto zvoleného výpočtu je zahrnout režijní náklady do ceny zpřístupňované infrastruktury maximálně jen v té míře, v jaké je (v průměru) vlastník infrastruktury uplatňuje u svých ostatní služeb.
</t>
        </r>
      </text>
    </comment>
    <comment ref="D29" authorId="0" shapeId="0" xr:uid="{F5A9DE9C-0278-4A2F-A5D3-334C4F2EAFF1}">
      <text>
        <r>
          <rPr>
            <b/>
            <sz val="9"/>
            <color indexed="81"/>
            <rFont val="Tahoma"/>
            <charset val="1"/>
          </rPr>
          <t>Autor:</t>
        </r>
        <r>
          <rPr>
            <sz val="9"/>
            <color indexed="81"/>
            <rFont val="Tahoma"/>
            <charset val="1"/>
          </rPr>
          <t xml:space="preserve">
Poměr jednorázových nákladů na projekt přepočtený na % hodnoty celkové investice do výstavby kalkulované optické sítě.</t>
        </r>
      </text>
    </comment>
    <comment ref="D33" authorId="0" shapeId="0" xr:uid="{B9E61B12-5175-4999-89FA-9A5FE8D17DBF}">
      <text>
        <r>
          <rPr>
            <b/>
            <sz val="9"/>
            <color indexed="81"/>
            <rFont val="Tahoma"/>
            <charset val="1"/>
          </rPr>
          <t>Autor:</t>
        </r>
        <r>
          <rPr>
            <sz val="9"/>
            <color indexed="81"/>
            <rFont val="Tahoma"/>
            <charset val="1"/>
          </rPr>
          <t xml:space="preserve">
Počet disponibilních přípojek kalkulovaných v rámci definovaného přístupu do optické sítě. </t>
        </r>
      </text>
    </comment>
    <comment ref="D34" authorId="0" shapeId="0" xr:uid="{9CE74990-59F0-4266-8CFF-28B26FF239D1}">
      <text>
        <r>
          <rPr>
            <b/>
            <sz val="9"/>
            <color indexed="81"/>
            <rFont val="Tahoma"/>
            <charset val="1"/>
          </rPr>
          <t>Autor:</t>
        </r>
        <r>
          <rPr>
            <sz val="9"/>
            <color indexed="81"/>
            <rFont val="Tahoma"/>
            <charset val="1"/>
          </rPr>
          <t xml:space="preserve">
Současný počet aktivních přípojek kalkulovaných v rámci definovaného přístupu do optické sítě.</t>
        </r>
      </text>
    </comment>
    <comment ref="D35" authorId="0" shapeId="0" xr:uid="{54E16E12-6316-41DC-8DD4-D4A8804A520A}">
      <text>
        <r>
          <rPr>
            <b/>
            <sz val="9"/>
            <color indexed="81"/>
            <rFont val="Tahoma"/>
            <charset val="1"/>
          </rPr>
          <t>Autor:</t>
        </r>
        <r>
          <rPr>
            <sz val="9"/>
            <color indexed="81"/>
            <rFont val="Tahoma"/>
            <charset val="1"/>
          </rPr>
          <t xml:space="preserve">
Předpokládaný počet aktivních přípojek s výhledem na 5 let v rámci definovaného přístupu do optické sítě. Součet očekávání aktivních přípojek provozovatele dané sítě a subjektu žádající o přístup do sítě.</t>
        </r>
      </text>
    </comment>
  </commentList>
</comments>
</file>

<file path=xl/sharedStrings.xml><?xml version="1.0" encoding="utf-8"?>
<sst xmlns="http://schemas.openxmlformats.org/spreadsheetml/2006/main" count="132" uniqueCount="98">
  <si>
    <t xml:space="preserve">Přirážka provozních nákladů </t>
  </si>
  <si>
    <t>Přirážka na prodej a péči o zákazníka</t>
  </si>
  <si>
    <t>Přirážka režijní</t>
  </si>
  <si>
    <t>Životnost</t>
  </si>
  <si>
    <t>(roky)</t>
  </si>
  <si>
    <t>(Kč na jednotku)</t>
  </si>
  <si>
    <t>WACC (cena kapitálu)</t>
  </si>
  <si>
    <t>Přirážka na billing</t>
  </si>
  <si>
    <t>Datová centrála</t>
  </si>
  <si>
    <t>FTTH+FTTB</t>
  </si>
  <si>
    <t>Anuitní  koeficient</t>
  </si>
  <si>
    <t>Roční odpisy</t>
  </si>
  <si>
    <t>Režie</t>
  </si>
  <si>
    <t>Roční náklady celkem</t>
  </si>
  <si>
    <t>Zemní práce</t>
  </si>
  <si>
    <t>Vedení v kolektorech</t>
  </si>
  <si>
    <t>Zafouknutí do chráničky</t>
  </si>
  <si>
    <t>-</t>
  </si>
  <si>
    <t>Faktor sdílení</t>
  </si>
  <si>
    <t>% faktor sdílení</t>
  </si>
  <si>
    <t>Prvek optické infrastruktury</t>
  </si>
  <si>
    <t>Další prvky</t>
  </si>
  <si>
    <t>Jednotka</t>
  </si>
  <si>
    <t>metr</t>
  </si>
  <si>
    <t>přípojka</t>
  </si>
  <si>
    <t>Počet jednotek</t>
  </si>
  <si>
    <t>centrála</t>
  </si>
  <si>
    <t>(%)</t>
  </si>
  <si>
    <t>(Kč na síť)</t>
  </si>
  <si>
    <t>Investice celkem</t>
  </si>
  <si>
    <t xml:space="preserve">Jednotková pořizovací cena </t>
  </si>
  <si>
    <t>vstupy do kalkulace</t>
  </si>
  <si>
    <t>Referenční hodnoty životnosti ČTÚ</t>
  </si>
  <si>
    <t>Výkop</t>
  </si>
  <si>
    <t>Věcné břemeno - služebnost</t>
  </si>
  <si>
    <t>Referenční hodnoty ČTÚ</t>
  </si>
  <si>
    <t>Optický kabel</t>
  </si>
  <si>
    <t>Vyprojektování optické sítě (před vlastní výstavbou)</t>
  </si>
  <si>
    <t xml:space="preserve">Přiměřený zisk se stanovuje procentem návratnosti z vloženého kapitálu WACC (weighted average cost of capital). </t>
  </si>
  <si>
    <t xml:space="preserve">Pro zjištění ročních odpisů se použije standardní (jednoduchá) anuita. </t>
  </si>
  <si>
    <t>Objem</t>
  </si>
  <si>
    <t>Jednotkové náklady</t>
  </si>
  <si>
    <t>Přímé náklady celkem</t>
  </si>
  <si>
    <t>(Kč)</t>
  </si>
  <si>
    <t>Kalkulace přístupu do optické infrastruktury - měsíční ceny</t>
  </si>
  <si>
    <t>Celkem investice do sítě</t>
  </si>
  <si>
    <t>Roční provozní náklady</t>
  </si>
  <si>
    <t>Roční režijní náklady</t>
  </si>
  <si>
    <t>Kalkulace přístupu do optické infrastruktury - jednorázové ceny</t>
  </si>
  <si>
    <t>Ostatní ekonomické vstupy do kalkulace měsíčních cen</t>
  </si>
  <si>
    <t>Přístup do optické infrastruktury - jednorázové ceny</t>
  </si>
  <si>
    <t>Nákladově orientované ceny přístupu do optické infrastruktury</t>
  </si>
  <si>
    <t>Jednorázová cena</t>
  </si>
  <si>
    <t>(Počet jednotek - hodin / kilometrů)</t>
  </si>
  <si>
    <t>Jednorázové náklady celkem</t>
  </si>
  <si>
    <t xml:space="preserve">Kalkulace ceny bude provedena vlastníkem infrastruktury v souladu se zásadou nákladové orientace ceny, může zahrnovat pouze efektivně </t>
  </si>
  <si>
    <t xml:space="preserve">a účelně vynaložené náklady na pořízení aktiva včetně přiměřeného zisku. </t>
  </si>
  <si>
    <t xml:space="preserve">Procentní přirážkou z úplných provozních nákladů (odpisy včetně provozních nákladů) se stanoví i výše dalších nákladů spojených se zajištěním prodeje </t>
  </si>
  <si>
    <t xml:space="preserve">a péčí o zákazníka a billing (fakturační systém).  </t>
  </si>
  <si>
    <t xml:space="preserve">Výše provozních nákladů se pro všechny prvky optické infrastruktury vypočte procentní přirážkou z pořizovací ceny, která odráží průměrná náklady </t>
  </si>
  <si>
    <t xml:space="preserve">na provoz a údržbu bez ohledu na to, v jakém období svého životního cyklu se právě konkrétní prvek optické infrastruktury nachází. </t>
  </si>
  <si>
    <t xml:space="preserve">Režijní přirážka (mark up) je určena na krytí nákladů spojených s administrativním fungováním a řízením společnosti, která službu </t>
  </si>
  <si>
    <t>přístupu do optické infrastruktury poskytuje. Vypočte se procentem ze součtu všech doposud přiřazených nákladů na danou službu.</t>
  </si>
  <si>
    <t>Vysvětlivky</t>
  </si>
  <si>
    <t xml:space="preserve"> za službu</t>
  </si>
  <si>
    <t>Měsíční cena</t>
  </si>
  <si>
    <t xml:space="preserve"> za aktivní přípojku</t>
  </si>
  <si>
    <t>Další volitelné služby dle individuální dohody: měsíční cena za pronájem prostor pro technologie nájemce včetně spotřeby elektrické energie; jednorázová a měsíční cena za pronájem vláken mezi OLT nájemce a ODF vlastníka infrastruktury</t>
  </si>
  <si>
    <t xml:space="preserve">Měsíční náklady celkem </t>
  </si>
  <si>
    <t xml:space="preserve">Cena měsíčního pronájmu </t>
  </si>
  <si>
    <t>Jednorázová cena spojená se zpřístupněním optické sítě</t>
  </si>
  <si>
    <t>Jednorázový náklad spojený se zpřístupněním optické sítě</t>
  </si>
  <si>
    <t>Pasivní technologie (uložení, rozvaděče, spojky, ...)</t>
  </si>
  <si>
    <t>Další vedlejší výdaje (materiál apod.)</t>
  </si>
  <si>
    <t>Další vedlejší výdaje (materiál, externí náklady spojené s úpravou systémů ...)</t>
  </si>
  <si>
    <t>Měsíční cena za aktivní přípojku</t>
  </si>
  <si>
    <t>Vlastník a nájemce se mohou individuálně dohodnout na přesunu části měsíčních úhrad do jednorázových plateb</t>
  </si>
  <si>
    <t>Roční velkoobchodní náklady na billing</t>
  </si>
  <si>
    <t>Roční velkoobchodní náklady na prodej a péči o zákazníka</t>
  </si>
  <si>
    <t>Připojení (instalace) FTTH/FTTB za disponibilní přípojku</t>
  </si>
  <si>
    <t>(Kč na aktivní přípojku)</t>
  </si>
  <si>
    <t>Celkem měsíční náklad za aktivní přípojku</t>
  </si>
  <si>
    <t>Jednorázové náklady na projekt (před vlastní výstavbou)</t>
  </si>
  <si>
    <t>Počet disponibilních přípojek</t>
  </si>
  <si>
    <t>Počet metrů sítě na disponibilní přípojku</t>
  </si>
  <si>
    <t>Počet aktivních přípojek</t>
  </si>
  <si>
    <t>Předpokládaný počet aktivních přípojek s výhledem na 5 let</t>
  </si>
  <si>
    <t>Osobní náklady na činnost a dopravu</t>
  </si>
  <si>
    <t>Cestovné dle km (amortizace, pohonné hmoty apod.)</t>
  </si>
  <si>
    <t xml:space="preserve">Pozn.: nesmí dojít k dvojímu zahrnutí nákladu, tzn. náklady zahrnuté do jednorázové služby nesmí být znovu započítány do měsíční služby (např. prostřednictvím odpisu systému apod.) </t>
  </si>
  <si>
    <t>nebo do jiné jednorázové služby</t>
  </si>
  <si>
    <t>% z pořizovací ceny aktiva</t>
  </si>
  <si>
    <t xml:space="preserve">% z odpisů a provozních nákladů </t>
  </si>
  <si>
    <t xml:space="preserve">% ze součtu všech nákladů </t>
  </si>
  <si>
    <t>% z hodnoty investice do optické sítě</t>
  </si>
  <si>
    <t>Současná penetrace</t>
  </si>
  <si>
    <t>Jednorázový náklad spojený s nastavením a přípravou aktivní přípojky</t>
  </si>
  <si>
    <t>Jednorázová cena spojená s nastavením a přípravou aktivní přípojky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</si>
</sst>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Kč&quot;_-;\-* #,##0.00\ &quot;Kč&quot;_-;_-* &quot;-&quot;??\ &quot;Kč&quot;_-;_-@_-"/>
    <numFmt numFmtId="164" formatCode="0.0"/>
    <numFmt numFmtId="165" formatCode="#,##0\ &quot;Kč&quot;"/>
    <numFmt numFmtId="166" formatCode="0.0%"/>
    <numFmt numFmtId="167" formatCode="#,##0.0\ &quot;Kč&quot;"/>
    <numFmt numFmtId="168" formatCode="#,##0.00\ _K_č"/>
    <numFmt numFmtId="169" formatCode="_-* #,##0\ &quot;Kč&quot;_-;\-* #,##0\ &quot;Kč&quot;_-;_-* &quot;-&quot;??\ &quot;Kč&quot;_-;_-@_-"/>
    <numFmt numFmtId="170" formatCode="#,##0.000"/>
    <numFmt numFmtId="171" formatCode="#,##0.00\ &quot;Kč&quot;"/>
  </numFmts>
  <fonts count="16" x14ac:knownFonts="1">
    <font>
      <sz val="11"/>
      <color theme="1"/>
      <name val="Calibri"/>
      <family val="2"/>
      <charset val="238"/>
      <scheme val="minor"/>
    </font>
    <font>
      <sz val="11"/>
      <color theme="1"/>
      <name val="Calibri"/>
      <family val="2"/>
      <charset val="238"/>
      <scheme val="minor"/>
    </font>
    <font>
      <b/>
      <sz val="10"/>
      <color theme="0"/>
      <name val="Arial"/>
      <family val="2"/>
      <charset val="238"/>
    </font>
    <font>
      <b/>
      <u/>
      <sz val="11"/>
      <color theme="1"/>
      <name val="Arial"/>
      <family val="2"/>
      <charset val="238"/>
    </font>
    <font>
      <sz val="10"/>
      <name val="Arial"/>
      <family val="2"/>
      <charset val="238"/>
    </font>
    <font>
      <b/>
      <sz val="10"/>
      <color theme="1"/>
      <name val="Arial"/>
      <family val="2"/>
      <charset val="238"/>
    </font>
    <font>
      <b/>
      <sz val="16"/>
      <color theme="1"/>
      <name val="Calibri"/>
      <family val="2"/>
      <charset val="238"/>
      <scheme val="minor"/>
    </font>
    <font>
      <sz val="10"/>
      <color theme="1"/>
      <name val="Arial"/>
      <family val="2"/>
      <charset val="238"/>
    </font>
    <font>
      <b/>
      <sz val="10"/>
      <name val="Arial"/>
      <family val="2"/>
      <charset val="238"/>
    </font>
    <font>
      <b/>
      <sz val="16"/>
      <color theme="1"/>
      <name val="Arial"/>
      <family val="2"/>
      <charset val="238"/>
    </font>
    <font>
      <sz val="11"/>
      <color theme="1"/>
      <name val="Arial"/>
      <family val="2"/>
      <charset val="238"/>
    </font>
    <font>
      <b/>
      <sz val="11"/>
      <color theme="1"/>
      <name val="Arial"/>
      <family val="2"/>
      <charset val="238"/>
    </font>
    <font>
      <sz val="11"/>
      <color rgb="FFFF0000"/>
      <name val="Arial"/>
      <family val="2"/>
      <charset val="238"/>
    </font>
    <font>
      <sz val="11"/>
      <name val="Arial"/>
      <family val="2"/>
      <charset val="238"/>
    </font>
    <font>
      <sz val="9"/>
      <color indexed="81"/>
      <name val="Tahoma"/>
      <charset val="1"/>
    </font>
    <font>
      <b/>
      <sz val="9"/>
      <color indexed="81"/>
      <name val="Tahoma"/>
      <charset val="1"/>
    </font>
  </fonts>
  <fills count="8">
    <fill>
      <patternFill patternType="none"/>
    </fill>
    <fill>
      <patternFill patternType="gray125"/>
    </fill>
    <fill>
      <patternFill patternType="solid">
        <fgColor rgb="FF9581B2"/>
        <bgColor indexed="64"/>
      </patternFill>
    </fill>
    <fill>
      <patternFill patternType="solid">
        <fgColor theme="6" tint="0.59999389629810485"/>
        <bgColor indexed="64"/>
      </patternFill>
    </fill>
    <fill>
      <patternFill patternType="solid">
        <fgColor rgb="FFFFC000"/>
        <bgColor indexed="64"/>
      </patternFill>
    </fill>
    <fill>
      <patternFill patternType="solid">
        <fgColor theme="0"/>
        <bgColor indexed="64"/>
      </patternFill>
    </fill>
    <fill>
      <patternFill patternType="solid">
        <fgColor theme="9" tint="0.79998168889431442"/>
        <bgColor indexed="64"/>
      </patternFill>
    </fill>
    <fill>
      <patternFill patternType="solid">
        <fgColor theme="3" tint="0.79998168889431442"/>
        <bgColor indexed="64"/>
      </patternFill>
    </fill>
  </fills>
  <borders count="10">
    <border>
      <left/>
      <right/>
      <top/>
      <bottom/>
      <diagonal/>
    </border>
    <border>
      <left/>
      <right/>
      <top style="thin">
        <color theme="0"/>
      </top>
      <bottom style="thin">
        <color theme="0"/>
      </bottom>
      <diagonal/>
    </border>
    <border>
      <left/>
      <right style="thin">
        <color theme="0"/>
      </right>
      <top/>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86">
    <xf numFmtId="0" fontId="0" fillId="0" borderId="0" xfId="0"/>
    <xf numFmtId="0" fontId="2" fillId="2" borderId="1" xfId="0" applyFont="1" applyFill="1" applyBorder="1" applyAlignment="1">
      <alignment horizontal="center" vertical="center" wrapText="1"/>
    </xf>
    <xf numFmtId="164" fontId="4" fillId="0" borderId="3" xfId="0" quotePrefix="1" applyNumberFormat="1" applyFont="1" applyBorder="1" applyAlignment="1">
      <alignment horizontal="center" vertical="center"/>
    </xf>
    <xf numFmtId="168" fontId="4" fillId="0" borderId="0" xfId="0" quotePrefix="1" applyNumberFormat="1" applyFont="1" applyAlignment="1">
      <alignment horizontal="right" vertical="center"/>
    </xf>
    <xf numFmtId="168" fontId="4" fillId="0" borderId="0" xfId="0" applyNumberFormat="1" applyFont="1" applyAlignment="1">
      <alignment horizontal="right" vertical="center"/>
    </xf>
    <xf numFmtId="168" fontId="5" fillId="0" borderId="0" xfId="0" applyNumberFormat="1" applyFont="1" applyAlignment="1">
      <alignment horizontal="right" vertical="center"/>
    </xf>
    <xf numFmtId="164" fontId="4" fillId="0" borderId="0" xfId="0" quotePrefix="1" applyNumberFormat="1" applyFont="1" applyAlignment="1">
      <alignment horizontal="center" vertical="center"/>
    </xf>
    <xf numFmtId="164" fontId="4" fillId="0" borderId="3" xfId="0" quotePrefix="1" applyNumberFormat="1" applyFont="1" applyBorder="1" applyAlignment="1">
      <alignment horizontal="right" vertical="center"/>
    </xf>
    <xf numFmtId="3" fontId="4" fillId="4" borderId="0" xfId="0" quotePrefix="1" applyNumberFormat="1" applyFont="1" applyFill="1" applyAlignment="1">
      <alignment horizontal="right" vertical="center"/>
    </xf>
    <xf numFmtId="164" fontId="4" fillId="0" borderId="0" xfId="0" quotePrefix="1" applyNumberFormat="1" applyFont="1" applyAlignment="1">
      <alignment horizontal="right" vertical="center"/>
    </xf>
    <xf numFmtId="165" fontId="2" fillId="2" borderId="1" xfId="2" applyNumberFormat="1" applyFont="1" applyFill="1" applyBorder="1" applyAlignment="1">
      <alignment horizontal="center" vertical="center" wrapText="1"/>
    </xf>
    <xf numFmtId="0" fontId="6" fillId="0" borderId="0" xfId="0" applyFont="1" applyAlignment="1">
      <alignment vertical="center"/>
    </xf>
    <xf numFmtId="0" fontId="3" fillId="0" borderId="0" xfId="0" applyFont="1" applyAlignment="1">
      <alignment horizontal="left" vertical="center"/>
    </xf>
    <xf numFmtId="171" fontId="4" fillId="0" borderId="0" xfId="0" quotePrefix="1" applyNumberFormat="1" applyFont="1" applyAlignment="1">
      <alignment horizontal="center" vertical="center"/>
    </xf>
    <xf numFmtId="168" fontId="4" fillId="0" borderId="0" xfId="0" quotePrefix="1" applyNumberFormat="1" applyFont="1" applyAlignment="1">
      <alignment horizontal="center" vertical="center"/>
    </xf>
    <xf numFmtId="168" fontId="8" fillId="0" borderId="0" xfId="0" applyNumberFormat="1" applyFont="1" applyAlignment="1">
      <alignment horizontal="center" vertical="center"/>
    </xf>
    <xf numFmtId="164" fontId="4" fillId="0" borderId="5" xfId="0" quotePrefix="1" applyNumberFormat="1" applyFont="1" applyBorder="1" applyAlignment="1">
      <alignment horizontal="center" vertical="center"/>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167" fontId="4" fillId="0" borderId="0" xfId="0" applyNumberFormat="1" applyFont="1" applyAlignment="1">
      <alignment horizontal="left" vertical="center"/>
    </xf>
    <xf numFmtId="44" fontId="2" fillId="2" borderId="1" xfId="2" applyFont="1" applyFill="1" applyBorder="1" applyAlignment="1">
      <alignment horizontal="center" vertical="center" wrapText="1"/>
    </xf>
    <xf numFmtId="171" fontId="4" fillId="0" borderId="0" xfId="0" quotePrefix="1" applyNumberFormat="1" applyFont="1" applyAlignment="1">
      <alignment horizontal="right" vertical="center"/>
    </xf>
    <xf numFmtId="171" fontId="8" fillId="0" borderId="0" xfId="0" applyNumberFormat="1" applyFont="1" applyAlignment="1">
      <alignment horizontal="right" vertical="center"/>
    </xf>
    <xf numFmtId="0" fontId="9" fillId="0" borderId="0" xfId="0" applyFont="1" applyAlignment="1">
      <alignment vertical="center"/>
    </xf>
    <xf numFmtId="0" fontId="10" fillId="4" borderId="0" xfId="0" applyFont="1" applyFill="1" applyAlignment="1">
      <alignment horizontal="center" vertical="center" wrapText="1"/>
    </xf>
    <xf numFmtId="0" fontId="10" fillId="0" borderId="0" xfId="0" applyFont="1" applyAlignment="1">
      <alignment vertical="center"/>
    </xf>
    <xf numFmtId="0" fontId="10" fillId="0" borderId="0" xfId="0" applyFont="1" applyAlignment="1">
      <alignment horizontal="left" vertical="center"/>
    </xf>
    <xf numFmtId="0" fontId="10" fillId="0" borderId="0" xfId="0" applyFont="1" applyAlignment="1">
      <alignment horizontal="right" vertical="center"/>
    </xf>
    <xf numFmtId="0" fontId="10" fillId="3" borderId="0" xfId="0" applyFont="1" applyFill="1" applyAlignment="1">
      <alignment vertical="center"/>
    </xf>
    <xf numFmtId="170" fontId="10" fillId="0" borderId="0" xfId="0" applyNumberFormat="1" applyFont="1" applyAlignment="1">
      <alignment horizontal="right" vertical="center"/>
    </xf>
    <xf numFmtId="165" fontId="10" fillId="5" borderId="0" xfId="0" applyNumberFormat="1" applyFont="1" applyFill="1" applyAlignment="1">
      <alignment horizontal="center" vertical="center"/>
    </xf>
    <xf numFmtId="165" fontId="10" fillId="5" borderId="0" xfId="0" applyNumberFormat="1" applyFont="1" applyFill="1" applyAlignment="1">
      <alignment horizontal="right" vertical="center"/>
    </xf>
    <xf numFmtId="165" fontId="10" fillId="4" borderId="0" xfId="0" applyNumberFormat="1" applyFont="1" applyFill="1" applyAlignment="1">
      <alignment horizontal="right" vertical="center"/>
    </xf>
    <xf numFmtId="3" fontId="10" fillId="0" borderId="0" xfId="0" applyNumberFormat="1" applyFont="1" applyAlignment="1">
      <alignment vertical="center"/>
    </xf>
    <xf numFmtId="3" fontId="10" fillId="4" borderId="0" xfId="0" applyNumberFormat="1" applyFont="1" applyFill="1" applyAlignment="1">
      <alignment horizontal="right" vertical="center"/>
    </xf>
    <xf numFmtId="0" fontId="12" fillId="0" borderId="0" xfId="0" applyFont="1" applyAlignment="1">
      <alignment vertical="center"/>
    </xf>
    <xf numFmtId="0" fontId="11" fillId="0" borderId="0" xfId="0" applyFont="1" applyAlignment="1">
      <alignment vertical="center"/>
    </xf>
    <xf numFmtId="166" fontId="10" fillId="4" borderId="0" xfId="0" applyNumberFormat="1" applyFont="1" applyFill="1" applyAlignment="1">
      <alignment horizontal="right" vertical="center"/>
    </xf>
    <xf numFmtId="0" fontId="11" fillId="5" borderId="0" xfId="0" applyFont="1" applyFill="1" applyAlignment="1">
      <alignment horizontal="left" vertical="center"/>
    </xf>
    <xf numFmtId="0" fontId="10" fillId="5" borderId="0" xfId="0" applyFont="1" applyFill="1" applyAlignment="1">
      <alignment horizontal="left" vertical="center" wrapText="1"/>
    </xf>
    <xf numFmtId="169" fontId="10" fillId="0" borderId="0" xfId="0" applyNumberFormat="1" applyFont="1" applyAlignment="1">
      <alignment vertical="center"/>
    </xf>
    <xf numFmtId="0" fontId="11" fillId="0" borderId="0" xfId="0" applyFont="1" applyAlignment="1">
      <alignment horizontal="left" vertical="center"/>
    </xf>
    <xf numFmtId="0" fontId="13" fillId="0" borderId="0" xfId="0" applyFont="1" applyAlignment="1">
      <alignment vertical="center"/>
    </xf>
    <xf numFmtId="3" fontId="10" fillId="4" borderId="0" xfId="0" applyNumberFormat="1" applyFont="1" applyFill="1" applyAlignment="1">
      <alignment vertical="center"/>
    </xf>
    <xf numFmtId="0" fontId="10" fillId="5" borderId="0" xfId="0" applyFont="1" applyFill="1" applyAlignment="1">
      <alignment horizontal="left" vertical="center"/>
    </xf>
    <xf numFmtId="164" fontId="10" fillId="0" borderId="0" xfId="0" applyNumberFormat="1" applyFont="1" applyAlignment="1">
      <alignment vertical="center"/>
    </xf>
    <xf numFmtId="0" fontId="10" fillId="0" borderId="0" xfId="0" applyFont="1" applyAlignment="1">
      <alignment vertical="center" wrapText="1"/>
    </xf>
    <xf numFmtId="0" fontId="7" fillId="0" borderId="0" xfId="0" applyFont="1" applyAlignment="1">
      <alignment vertical="center"/>
    </xf>
    <xf numFmtId="0" fontId="10" fillId="7" borderId="0" xfId="0" applyFont="1" applyFill="1" applyAlignment="1">
      <alignment vertical="center"/>
    </xf>
    <xf numFmtId="10" fontId="10" fillId="0" borderId="0" xfId="0" applyNumberFormat="1" applyFont="1" applyAlignment="1">
      <alignment vertical="center"/>
    </xf>
    <xf numFmtId="0" fontId="11" fillId="5" borderId="0" xfId="0" applyFont="1" applyFill="1" applyAlignment="1">
      <alignment vertical="center"/>
    </xf>
    <xf numFmtId="165" fontId="7" fillId="0" borderId="4" xfId="0" applyNumberFormat="1" applyFont="1" applyBorder="1" applyAlignment="1">
      <alignment vertical="center"/>
    </xf>
    <xf numFmtId="171" fontId="7" fillId="0" borderId="4" xfId="0" applyNumberFormat="1" applyFont="1" applyBorder="1" applyAlignment="1">
      <alignment vertical="center"/>
    </xf>
    <xf numFmtId="0" fontId="7" fillId="0" borderId="4" xfId="0" applyFont="1" applyBorder="1" applyAlignment="1">
      <alignment vertical="center" wrapText="1"/>
    </xf>
    <xf numFmtId="0" fontId="7" fillId="0" borderId="0" xfId="0" applyFont="1" applyAlignment="1">
      <alignment vertical="center" wrapText="1"/>
    </xf>
    <xf numFmtId="9" fontId="10" fillId="0" borderId="0" xfId="1" applyFont="1" applyAlignment="1">
      <alignment vertical="center"/>
    </xf>
    <xf numFmtId="171" fontId="4" fillId="4" borderId="0" xfId="0" quotePrefix="1" applyNumberFormat="1" applyFont="1" applyFill="1" applyAlignment="1">
      <alignment horizontal="right" vertical="center"/>
    </xf>
    <xf numFmtId="171" fontId="5" fillId="0" borderId="0" xfId="0" applyNumberFormat="1" applyFont="1" applyAlignment="1">
      <alignment vertical="center"/>
    </xf>
    <xf numFmtId="165" fontId="13" fillId="4" borderId="0" xfId="0" applyNumberFormat="1" applyFont="1" applyFill="1" applyAlignment="1">
      <alignment horizontal="right" vertical="center"/>
    </xf>
    <xf numFmtId="3" fontId="13" fillId="4" borderId="0" xfId="0" applyNumberFormat="1" applyFont="1" applyFill="1" applyAlignment="1">
      <alignment horizontal="right" vertical="center"/>
    </xf>
    <xf numFmtId="1" fontId="13" fillId="4" borderId="0" xfId="0" quotePrefix="1" applyNumberFormat="1" applyFont="1" applyFill="1" applyAlignment="1">
      <alignment horizontal="center" vertical="center"/>
    </xf>
    <xf numFmtId="165" fontId="13" fillId="4" borderId="0" xfId="0" quotePrefix="1" applyNumberFormat="1" applyFont="1" applyFill="1" applyAlignment="1">
      <alignment horizontal="right" vertical="center"/>
    </xf>
    <xf numFmtId="165" fontId="13" fillId="5" borderId="0" xfId="0" quotePrefix="1" applyNumberFormat="1" applyFont="1" applyFill="1" applyAlignment="1">
      <alignment horizontal="center" vertical="center"/>
    </xf>
    <xf numFmtId="3" fontId="13" fillId="4" borderId="0" xfId="0" quotePrefix="1" applyNumberFormat="1" applyFont="1" applyFill="1" applyAlignment="1">
      <alignment horizontal="right" vertical="center"/>
    </xf>
    <xf numFmtId="165" fontId="13" fillId="5" borderId="0" xfId="0" quotePrefix="1" applyNumberFormat="1" applyFont="1" applyFill="1" applyAlignment="1">
      <alignment horizontal="right" vertical="center"/>
    </xf>
    <xf numFmtId="170" fontId="13" fillId="0" borderId="0" xfId="0" quotePrefix="1" applyNumberFormat="1" applyFont="1" applyAlignment="1">
      <alignment horizontal="right" vertical="center"/>
    </xf>
    <xf numFmtId="171" fontId="11" fillId="0" borderId="4" xfId="0" applyNumberFormat="1" applyFont="1" applyBorder="1" applyAlignment="1">
      <alignment vertical="center"/>
    </xf>
    <xf numFmtId="3" fontId="13" fillId="5" borderId="0" xfId="0" quotePrefix="1" applyNumberFormat="1" applyFont="1" applyFill="1" applyAlignment="1">
      <alignment horizontal="right" vertical="center"/>
    </xf>
    <xf numFmtId="9" fontId="13" fillId="4" borderId="0" xfId="1" quotePrefix="1" applyFont="1" applyFill="1" applyAlignment="1">
      <alignment horizontal="center" vertical="center"/>
    </xf>
    <xf numFmtId="166" fontId="13" fillId="6" borderId="0" xfId="1" applyNumberFormat="1" applyFont="1" applyFill="1" applyAlignment="1">
      <alignment horizontal="right" vertical="center"/>
    </xf>
    <xf numFmtId="166" fontId="13" fillId="4" borderId="0" xfId="0" applyNumberFormat="1" applyFont="1" applyFill="1" applyAlignment="1">
      <alignment horizontal="right" vertical="center"/>
    </xf>
    <xf numFmtId="166" fontId="10" fillId="6" borderId="0" xfId="1" applyNumberFormat="1" applyFont="1" applyFill="1" applyAlignment="1">
      <alignment horizontal="right" vertical="center"/>
    </xf>
    <xf numFmtId="3" fontId="10" fillId="6" borderId="0" xfId="0" applyNumberFormat="1" applyFont="1" applyFill="1" applyAlignment="1">
      <alignment vertical="center"/>
    </xf>
    <xf numFmtId="3" fontId="13" fillId="6" borderId="0" xfId="0" applyNumberFormat="1" applyFont="1" applyFill="1" applyAlignment="1">
      <alignment vertical="center"/>
    </xf>
    <xf numFmtId="9" fontId="13" fillId="4" borderId="0" xfId="1" applyFont="1" applyFill="1" applyAlignment="1">
      <alignment horizontal="right" vertical="center"/>
    </xf>
    <xf numFmtId="3" fontId="13" fillId="4" borderId="0" xfId="0" applyNumberFormat="1" applyFont="1" applyFill="1" applyAlignment="1">
      <alignment vertical="center"/>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xf>
    <xf numFmtId="0" fontId="3" fillId="0" borderId="0" xfId="0" applyFont="1" applyAlignment="1">
      <alignment horizontal="left" vertical="center"/>
    </xf>
    <xf numFmtId="0" fontId="3" fillId="0" borderId="2" xfId="0" applyFont="1" applyBorder="1" applyAlignment="1">
      <alignment horizontal="left" vertical="center"/>
    </xf>
    <xf numFmtId="0" fontId="3" fillId="0" borderId="0" xfId="0" applyFont="1" applyAlignment="1">
      <alignment horizontal="left" vertical="center" wrapText="1"/>
    </xf>
    <xf numFmtId="0" fontId="11" fillId="5" borderId="0" xfId="0" applyFont="1" applyFill="1" applyAlignment="1">
      <alignment horizontal="left" vertical="center" wrapText="1"/>
    </xf>
    <xf numFmtId="0" fontId="2" fillId="2" borderId="1" xfId="0" applyFont="1" applyFill="1" applyBorder="1" applyAlignment="1">
      <alignment horizontal="left" vertical="center"/>
    </xf>
    <xf numFmtId="0" fontId="2" fillId="2" borderId="6" xfId="0" applyFont="1" applyFill="1" applyBorder="1" applyAlignment="1">
      <alignment horizontal="left" vertical="center"/>
    </xf>
  </cellXfs>
  <cellStyles count="3">
    <cellStyle name="Měna" xfId="2" builtinId="4"/>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B3A52-F056-4024-8DCF-BA28DCF0024D}">
  <sheetPr>
    <pageSetUpPr fitToPage="1"/>
  </sheetPr>
  <dimension ref="B2:D13"/>
  <sheetViews>
    <sheetView showGridLines="0" zoomScale="90" zoomScaleNormal="90" workbookViewId="0">
      <selection activeCell="E30" sqref="E30"/>
    </sheetView>
  </sheetViews>
  <sheetFormatPr defaultColWidth="8.85546875" defaultRowHeight="14.25" x14ac:dyDescent="0.25"/>
  <cols>
    <col min="1" max="1" width="2.28515625" style="27" customWidth="1"/>
    <col min="2" max="2" width="7.85546875" style="27" customWidth="1"/>
    <col min="3" max="3" width="34.7109375" style="27" customWidth="1"/>
    <col min="4" max="4" width="73" style="27" customWidth="1"/>
    <col min="5" max="7" width="8.85546875" style="27"/>
    <col min="8" max="8" width="3" style="27" customWidth="1"/>
    <col min="9" max="16384" width="8.85546875" style="27"/>
  </cols>
  <sheetData>
    <row r="2" spans="2:4" ht="20.25" x14ac:dyDescent="0.25">
      <c r="B2" s="25" t="s">
        <v>63</v>
      </c>
    </row>
    <row r="4" spans="2:4" x14ac:dyDescent="0.25">
      <c r="B4" s="27" t="s">
        <v>55</v>
      </c>
      <c r="C4" s="48"/>
      <c r="D4" s="48"/>
    </row>
    <row r="5" spans="2:4" x14ac:dyDescent="0.25">
      <c r="B5" s="27" t="s">
        <v>56</v>
      </c>
      <c r="C5" s="48"/>
      <c r="D5" s="48"/>
    </row>
    <row r="6" spans="2:4" ht="16.5" customHeight="1" x14ac:dyDescent="0.25">
      <c r="B6" s="27" t="s">
        <v>38</v>
      </c>
    </row>
    <row r="7" spans="2:4" ht="16.5" customHeight="1" x14ac:dyDescent="0.25">
      <c r="B7" s="27" t="s">
        <v>39</v>
      </c>
    </row>
    <row r="8" spans="2:4" x14ac:dyDescent="0.25">
      <c r="B8" s="27" t="s">
        <v>59</v>
      </c>
      <c r="C8" s="48"/>
      <c r="D8" s="48"/>
    </row>
    <row r="9" spans="2:4" x14ac:dyDescent="0.25">
      <c r="B9" s="27" t="s">
        <v>60</v>
      </c>
      <c r="C9" s="48"/>
      <c r="D9" s="48"/>
    </row>
    <row r="10" spans="2:4" x14ac:dyDescent="0.25">
      <c r="B10" s="27" t="s">
        <v>57</v>
      </c>
      <c r="C10" s="48"/>
      <c r="D10" s="48"/>
    </row>
    <row r="11" spans="2:4" ht="15.75" customHeight="1" x14ac:dyDescent="0.25">
      <c r="B11" s="27" t="s">
        <v>58</v>
      </c>
      <c r="C11" s="48"/>
      <c r="D11" s="48"/>
    </row>
    <row r="12" spans="2:4" x14ac:dyDescent="0.25">
      <c r="B12" s="27" t="s">
        <v>61</v>
      </c>
    </row>
    <row r="13" spans="2:4" x14ac:dyDescent="0.25">
      <c r="B13" s="27" t="s">
        <v>62</v>
      </c>
    </row>
  </sheetData>
  <pageMargins left="0.7" right="0.7" top="0.78740157499999996" bottom="0.78740157499999996" header="0.3" footer="0.3"/>
  <pageSetup paperSize="9"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7CED4-8D84-47E7-A09C-14D851DF1DA8}">
  <sheetPr>
    <pageSetUpPr fitToPage="1"/>
  </sheetPr>
  <dimension ref="B2:D15"/>
  <sheetViews>
    <sheetView showGridLines="0" zoomScale="90" zoomScaleNormal="90" workbookViewId="0">
      <selection activeCell="C19" sqref="C19"/>
    </sheetView>
  </sheetViews>
  <sheetFormatPr defaultColWidth="9.140625" defaultRowHeight="12.75" x14ac:dyDescent="0.25"/>
  <cols>
    <col min="1" max="1" width="2.5703125" style="49" customWidth="1"/>
    <col min="2" max="2" width="66.140625" style="49" customWidth="1"/>
    <col min="3" max="3" width="21" style="49" customWidth="1"/>
    <col min="4" max="7" width="9.140625" style="49"/>
    <col min="8" max="8" width="15.5703125" style="49" bestFit="1" customWidth="1"/>
    <col min="9" max="16384" width="9.140625" style="49"/>
  </cols>
  <sheetData>
    <row r="2" spans="2:4" ht="21" x14ac:dyDescent="0.25">
      <c r="B2" s="11" t="s">
        <v>51</v>
      </c>
    </row>
    <row r="4" spans="2:4" x14ac:dyDescent="0.25">
      <c r="C4" s="1" t="s">
        <v>52</v>
      </c>
    </row>
    <row r="5" spans="2:4" x14ac:dyDescent="0.25">
      <c r="B5" s="55" t="s">
        <v>70</v>
      </c>
      <c r="C5" s="53">
        <f>Kalkulace_jednorázové!H10</f>
        <v>0</v>
      </c>
      <c r="D5" s="49" t="s">
        <v>64</v>
      </c>
    </row>
    <row r="6" spans="2:4" x14ac:dyDescent="0.25">
      <c r="B6" s="55" t="s">
        <v>97</v>
      </c>
      <c r="C6" s="53">
        <f>Kalkulace_jednorázové!H16</f>
        <v>0</v>
      </c>
      <c r="D6" s="49" t="s">
        <v>66</v>
      </c>
    </row>
    <row r="7" spans="2:4" x14ac:dyDescent="0.25">
      <c r="B7" s="56"/>
    </row>
    <row r="8" spans="2:4" x14ac:dyDescent="0.25">
      <c r="B8" s="56"/>
      <c r="C8" s="1" t="s">
        <v>65</v>
      </c>
    </row>
    <row r="9" spans="2:4" x14ac:dyDescent="0.25">
      <c r="B9" s="55" t="s">
        <v>75</v>
      </c>
      <c r="C9" s="54" t="e">
        <f>Kalkulace_měsíční!R18</f>
        <v>#DIV/0!</v>
      </c>
      <c r="D9" s="49" t="s">
        <v>66</v>
      </c>
    </row>
    <row r="10" spans="2:4" x14ac:dyDescent="0.25">
      <c r="B10" s="56"/>
    </row>
    <row r="11" spans="2:4" ht="51" x14ac:dyDescent="0.25">
      <c r="B11" s="56" t="s">
        <v>67</v>
      </c>
    </row>
    <row r="12" spans="2:4" x14ac:dyDescent="0.25">
      <c r="B12" s="56"/>
    </row>
    <row r="13" spans="2:4" ht="25.5" x14ac:dyDescent="0.25">
      <c r="B13" s="56" t="s">
        <v>76</v>
      </c>
    </row>
    <row r="14" spans="2:4" x14ac:dyDescent="0.25">
      <c r="B14" s="56"/>
    </row>
    <row r="15" spans="2:4" x14ac:dyDescent="0.25">
      <c r="B15" s="56"/>
    </row>
  </sheetData>
  <pageMargins left="0.61811023622047256" right="0.61811023622047256" top="0.61811023622047256" bottom="0.6181102362204725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A79F6-2331-4346-B71E-D0E00E391B00}">
  <sheetPr>
    <pageSetUpPr fitToPage="1"/>
  </sheetPr>
  <dimension ref="B2:J19"/>
  <sheetViews>
    <sheetView showGridLines="0" zoomScale="90" zoomScaleNormal="90" workbookViewId="0">
      <selection activeCell="D22" sqref="D22"/>
    </sheetView>
  </sheetViews>
  <sheetFormatPr defaultColWidth="8.85546875" defaultRowHeight="14.25" x14ac:dyDescent="0.25"/>
  <cols>
    <col min="1" max="1" width="1.7109375" style="27" customWidth="1"/>
    <col min="2" max="2" width="6.5703125" style="27" customWidth="1"/>
    <col min="3" max="3" width="67.28515625" style="27" bestFit="1" customWidth="1"/>
    <col min="4" max="4" width="20.42578125" style="27" customWidth="1"/>
    <col min="5" max="6" width="17.28515625" style="27" customWidth="1"/>
    <col min="7" max="7" width="18.85546875" style="27" customWidth="1"/>
    <col min="8" max="8" width="22" style="27" customWidth="1"/>
    <col min="9" max="9" width="3.140625" style="27" customWidth="1"/>
    <col min="10" max="16384" width="8.85546875" style="27"/>
  </cols>
  <sheetData>
    <row r="2" spans="2:10" ht="31.9" customHeight="1" x14ac:dyDescent="0.25">
      <c r="B2" s="25" t="s">
        <v>48</v>
      </c>
      <c r="E2" s="26" t="s">
        <v>31</v>
      </c>
    </row>
    <row r="4" spans="2:10" ht="54.75" customHeight="1" x14ac:dyDescent="0.25">
      <c r="B4" s="78" t="s">
        <v>50</v>
      </c>
      <c r="C4" s="79"/>
      <c r="D4" s="1" t="s">
        <v>40</v>
      </c>
      <c r="E4" s="1" t="s">
        <v>41</v>
      </c>
      <c r="F4" s="1" t="s">
        <v>42</v>
      </c>
      <c r="G4" s="1" t="s">
        <v>12</v>
      </c>
      <c r="H4" s="17" t="s">
        <v>54</v>
      </c>
    </row>
    <row r="5" spans="2:10" ht="28.5" customHeight="1" x14ac:dyDescent="0.25">
      <c r="B5" s="18"/>
      <c r="C5" s="19"/>
      <c r="D5" s="19" t="s">
        <v>53</v>
      </c>
      <c r="E5" s="19" t="s">
        <v>5</v>
      </c>
      <c r="F5" s="19"/>
      <c r="G5" s="19" t="s">
        <v>43</v>
      </c>
      <c r="H5" s="20" t="s">
        <v>43</v>
      </c>
    </row>
    <row r="6" spans="2:10" ht="21" customHeight="1" x14ac:dyDescent="0.25">
      <c r="B6" s="80" t="s">
        <v>71</v>
      </c>
      <c r="C6" s="81"/>
      <c r="D6" s="16"/>
    </row>
    <row r="7" spans="2:10" x14ac:dyDescent="0.25">
      <c r="C7" s="50" t="s">
        <v>87</v>
      </c>
      <c r="D7" s="8"/>
      <c r="E7" s="58"/>
      <c r="F7" s="23">
        <f>D7*E7</f>
        <v>0</v>
      </c>
      <c r="G7" s="23">
        <f>F7*Kalkulace_měsíční!$D$23</f>
        <v>0</v>
      </c>
      <c r="H7" s="24">
        <f>F7+G7</f>
        <v>0</v>
      </c>
    </row>
    <row r="8" spans="2:10" x14ac:dyDescent="0.25">
      <c r="C8" s="50" t="s">
        <v>88</v>
      </c>
      <c r="D8" s="8"/>
      <c r="E8" s="58"/>
      <c r="F8" s="23">
        <f>D8*E8</f>
        <v>0</v>
      </c>
      <c r="G8" s="23">
        <f>F8*Kalkulace_měsíční!$D$23</f>
        <v>0</v>
      </c>
      <c r="H8" s="24">
        <f>F8+G8</f>
        <v>0</v>
      </c>
    </row>
    <row r="9" spans="2:10" x14ac:dyDescent="0.25">
      <c r="C9" s="50" t="s">
        <v>74</v>
      </c>
      <c r="D9" s="3" t="s">
        <v>17</v>
      </c>
      <c r="E9" s="3" t="s">
        <v>17</v>
      </c>
      <c r="F9" s="58"/>
      <c r="G9" s="3" t="s">
        <v>17</v>
      </c>
      <c r="H9" s="24">
        <f>F9</f>
        <v>0</v>
      </c>
      <c r="J9" s="51"/>
    </row>
    <row r="10" spans="2:10" ht="15" x14ac:dyDescent="0.25">
      <c r="C10" s="52" t="s">
        <v>54</v>
      </c>
      <c r="D10" s="14"/>
      <c r="E10" s="14"/>
      <c r="F10" s="13"/>
      <c r="G10" s="14"/>
      <c r="H10" s="22">
        <f>SUM(H7:H9)</f>
        <v>0</v>
      </c>
    </row>
    <row r="11" spans="2:10" ht="15" x14ac:dyDescent="0.25">
      <c r="C11" s="52"/>
      <c r="D11" s="14"/>
      <c r="E11" s="14"/>
      <c r="F11" s="13"/>
      <c r="G11" s="14"/>
      <c r="H11" s="15"/>
    </row>
    <row r="12" spans="2:10" ht="15" x14ac:dyDescent="0.25">
      <c r="B12" s="82" t="s">
        <v>96</v>
      </c>
      <c r="C12" s="82"/>
      <c r="D12" s="14"/>
      <c r="E12" s="14"/>
      <c r="F12" s="14"/>
      <c r="G12" s="14"/>
      <c r="H12" s="15"/>
    </row>
    <row r="13" spans="2:10" ht="15" x14ac:dyDescent="0.25">
      <c r="B13" s="12"/>
      <c r="C13" s="50" t="s">
        <v>87</v>
      </c>
      <c r="D13" s="8"/>
      <c r="E13" s="58"/>
      <c r="F13" s="23">
        <f>D13*E13</f>
        <v>0</v>
      </c>
      <c r="G13" s="23">
        <f>F13*Kalkulace_měsíční!$D$23</f>
        <v>0</v>
      </c>
      <c r="H13" s="24">
        <f>F13+G13</f>
        <v>0</v>
      </c>
    </row>
    <row r="14" spans="2:10" x14ac:dyDescent="0.25">
      <c r="C14" s="50" t="s">
        <v>88</v>
      </c>
      <c r="D14" s="8"/>
      <c r="E14" s="58"/>
      <c r="F14" s="23">
        <f>D14*E14</f>
        <v>0</v>
      </c>
      <c r="G14" s="23">
        <f>F14*Kalkulace_měsíční!$D$23</f>
        <v>0</v>
      </c>
      <c r="H14" s="24">
        <f>F14+G14</f>
        <v>0</v>
      </c>
    </row>
    <row r="15" spans="2:10" x14ac:dyDescent="0.25">
      <c r="C15" s="50" t="s">
        <v>73</v>
      </c>
      <c r="D15" s="3" t="s">
        <v>17</v>
      </c>
      <c r="E15" s="3" t="s">
        <v>17</v>
      </c>
      <c r="F15" s="58"/>
      <c r="G15" s="3" t="s">
        <v>17</v>
      </c>
      <c r="H15" s="24">
        <f>F15</f>
        <v>0</v>
      </c>
    </row>
    <row r="16" spans="2:10" ht="15" x14ac:dyDescent="0.25">
      <c r="C16" s="52" t="s">
        <v>54</v>
      </c>
      <c r="D16" s="14"/>
      <c r="E16" s="14"/>
      <c r="F16" s="13"/>
      <c r="G16" s="14"/>
      <c r="H16" s="22">
        <f>SUM(H13:H15)</f>
        <v>0</v>
      </c>
    </row>
    <row r="18" spans="2:2" x14ac:dyDescent="0.25">
      <c r="B18" s="27" t="s">
        <v>89</v>
      </c>
    </row>
    <row r="19" spans="2:2" x14ac:dyDescent="0.25">
      <c r="B19" s="27" t="s">
        <v>90</v>
      </c>
    </row>
  </sheetData>
  <mergeCells count="3">
    <mergeCell ref="B4:C4"/>
    <mergeCell ref="B6:C6"/>
    <mergeCell ref="B12:C12"/>
  </mergeCells>
  <pageMargins left="0.7" right="0.7" top="0.78740157499999996" bottom="0.78740157499999996" header="0.3" footer="0.3"/>
  <pageSetup paperSize="9" scale="7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59491-174A-45AC-9AFA-497F808EA1A5}">
  <dimension ref="B1:T38"/>
  <sheetViews>
    <sheetView showGridLines="0" tabSelected="1" zoomScale="108" zoomScaleNormal="70" workbookViewId="0">
      <selection activeCell="D4" sqref="D4"/>
    </sheetView>
  </sheetViews>
  <sheetFormatPr defaultColWidth="8.85546875" defaultRowHeight="14.25" x14ac:dyDescent="0.25"/>
  <cols>
    <col min="1" max="1" width="1.85546875" style="27" customWidth="1"/>
    <col min="2" max="2" width="5.85546875" style="27" customWidth="1"/>
    <col min="3" max="3" width="55.140625" style="27" customWidth="1"/>
    <col min="4" max="4" width="14.28515625" style="27" customWidth="1"/>
    <col min="5" max="5" width="15.42578125" style="27" customWidth="1"/>
    <col min="6" max="6" width="11.28515625" style="27" customWidth="1"/>
    <col min="7" max="7" width="12.28515625" style="27" customWidth="1"/>
    <col min="8" max="8" width="12.7109375" style="27" customWidth="1"/>
    <col min="9" max="9" width="16" style="27" customWidth="1"/>
    <col min="10" max="10" width="9.42578125" style="27" customWidth="1"/>
    <col min="11" max="11" width="15" style="27" customWidth="1"/>
    <col min="12" max="15" width="14.5703125" style="27" customWidth="1"/>
    <col min="16" max="16" width="17.28515625" style="27" customWidth="1"/>
    <col min="17" max="17" width="18.85546875" style="27" customWidth="1"/>
    <col min="18" max="18" width="21.28515625" style="27" customWidth="1"/>
    <col min="19" max="19" width="2.42578125" style="27" customWidth="1"/>
    <col min="20" max="20" width="13.28515625" style="27" customWidth="1"/>
    <col min="21" max="21" width="3.140625" style="27" customWidth="1"/>
    <col min="22" max="16384" width="8.85546875" style="27"/>
  </cols>
  <sheetData>
    <row r="1" spans="2:20" x14ac:dyDescent="0.25">
      <c r="H1" s="28"/>
      <c r="I1" s="28"/>
      <c r="K1" s="21"/>
      <c r="M1" s="3"/>
      <c r="N1" s="3"/>
      <c r="O1" s="3"/>
      <c r="P1" s="4"/>
    </row>
    <row r="2" spans="2:20" ht="28.5" x14ac:dyDescent="0.25">
      <c r="B2" s="25" t="s">
        <v>44</v>
      </c>
      <c r="G2" s="26" t="s">
        <v>31</v>
      </c>
    </row>
    <row r="4" spans="2:20" ht="63.75" x14ac:dyDescent="0.25">
      <c r="B4" s="85" t="s">
        <v>20</v>
      </c>
      <c r="C4" s="79"/>
      <c r="D4" s="1" t="s">
        <v>3</v>
      </c>
      <c r="E4" s="1" t="s">
        <v>30</v>
      </c>
      <c r="F4" s="1" t="s">
        <v>22</v>
      </c>
      <c r="G4" s="1" t="s">
        <v>25</v>
      </c>
      <c r="H4" s="1" t="s">
        <v>18</v>
      </c>
      <c r="I4" s="1" t="s">
        <v>29</v>
      </c>
      <c r="J4" s="1" t="s">
        <v>10</v>
      </c>
      <c r="K4" s="1" t="s">
        <v>11</v>
      </c>
      <c r="L4" s="1" t="s">
        <v>46</v>
      </c>
      <c r="M4" s="1" t="s">
        <v>77</v>
      </c>
      <c r="N4" s="1" t="s">
        <v>78</v>
      </c>
      <c r="O4" s="1" t="s">
        <v>47</v>
      </c>
      <c r="P4" s="1" t="s">
        <v>13</v>
      </c>
      <c r="Q4" s="1" t="s">
        <v>68</v>
      </c>
      <c r="R4" s="17" t="s">
        <v>69</v>
      </c>
      <c r="T4" s="1" t="s">
        <v>32</v>
      </c>
    </row>
    <row r="5" spans="2:20" ht="25.5" x14ac:dyDescent="0.25">
      <c r="B5" s="18"/>
      <c r="C5" s="19"/>
      <c r="D5" s="19" t="s">
        <v>4</v>
      </c>
      <c r="E5" s="19" t="s">
        <v>5</v>
      </c>
      <c r="F5" s="19"/>
      <c r="G5" s="19"/>
      <c r="H5" s="19" t="s">
        <v>19</v>
      </c>
      <c r="I5" s="19" t="s">
        <v>28</v>
      </c>
      <c r="J5" s="19"/>
      <c r="K5" s="19" t="s">
        <v>28</v>
      </c>
      <c r="L5" s="19" t="s">
        <v>28</v>
      </c>
      <c r="M5" s="19" t="s">
        <v>28</v>
      </c>
      <c r="N5" s="19" t="s">
        <v>28</v>
      </c>
      <c r="O5" s="19" t="s">
        <v>28</v>
      </c>
      <c r="P5" s="19" t="s">
        <v>28</v>
      </c>
      <c r="Q5" s="19" t="s">
        <v>28</v>
      </c>
      <c r="R5" s="20" t="s">
        <v>80</v>
      </c>
      <c r="T5" s="1" t="s">
        <v>4</v>
      </c>
    </row>
    <row r="6" spans="2:20" ht="15" x14ac:dyDescent="0.25">
      <c r="B6" s="80" t="s">
        <v>14</v>
      </c>
      <c r="C6" s="81"/>
      <c r="D6" s="16"/>
      <c r="E6" s="16"/>
      <c r="F6" s="6"/>
      <c r="G6" s="6"/>
      <c r="H6" s="6"/>
      <c r="I6" s="6"/>
      <c r="J6" s="29"/>
      <c r="K6" s="29"/>
      <c r="L6" s="29"/>
    </row>
    <row r="7" spans="2:20" ht="15" x14ac:dyDescent="0.25">
      <c r="C7" s="30" t="s">
        <v>34</v>
      </c>
      <c r="D7" s="62"/>
      <c r="E7" s="63"/>
      <c r="F7" s="64" t="s">
        <v>23</v>
      </c>
      <c r="G7" s="65"/>
      <c r="H7" s="70"/>
      <c r="I7" s="66">
        <f>E7*G7*H7</f>
        <v>0</v>
      </c>
      <c r="J7" s="67">
        <f>IFERROR($D$23/(1-((1+$D$23)^(-D7))),0)</f>
        <v>0</v>
      </c>
      <c r="K7" s="66">
        <f>I7*J7</f>
        <v>0</v>
      </c>
      <c r="L7" s="66">
        <f>I7*$D$24</f>
        <v>0</v>
      </c>
      <c r="M7" s="66">
        <f>(K7+L7)*$D$25</f>
        <v>0</v>
      </c>
      <c r="N7" s="66">
        <f>(K7+L7)*$D$26</f>
        <v>0</v>
      </c>
      <c r="O7" s="66">
        <f>(K7+L7+M7+N7)*$D$27</f>
        <v>0</v>
      </c>
      <c r="P7" s="66">
        <f>SUM(K7:O7)</f>
        <v>0</v>
      </c>
      <c r="Q7" s="66">
        <f>P7/12</f>
        <v>0</v>
      </c>
      <c r="R7" s="68" t="e">
        <f>Q7/$D$35</f>
        <v>#DIV/0!</v>
      </c>
      <c r="T7" s="74">
        <v>35.916666666666664</v>
      </c>
    </row>
    <row r="8" spans="2:20" ht="15" x14ac:dyDescent="0.25">
      <c r="C8" s="30" t="s">
        <v>33</v>
      </c>
      <c r="D8" s="62"/>
      <c r="E8" s="63"/>
      <c r="F8" s="64" t="s">
        <v>23</v>
      </c>
      <c r="G8" s="65"/>
      <c r="H8" s="70"/>
      <c r="I8" s="66">
        <f>E8*G8*H8</f>
        <v>0</v>
      </c>
      <c r="J8" s="67">
        <f t="shared" ref="J8:J16" si="0">IFERROR($D$23/(1-((1+$D$23)^(-D8))),0)</f>
        <v>0</v>
      </c>
      <c r="K8" s="66">
        <f>I8*J8</f>
        <v>0</v>
      </c>
      <c r="L8" s="66">
        <f t="shared" ref="L8:L16" si="1">I8*$D$24</f>
        <v>0</v>
      </c>
      <c r="M8" s="66">
        <f t="shared" ref="M8:M10" si="2">(K8+L8)*$D$25</f>
        <v>0</v>
      </c>
      <c r="N8" s="66">
        <f t="shared" ref="N8:N10" si="3">(K8+L8)*$D$26</f>
        <v>0</v>
      </c>
      <c r="O8" s="66">
        <f t="shared" ref="O8:O10" si="4">(K8+L8+M8+N8)*$D$27</f>
        <v>0</v>
      </c>
      <c r="P8" s="66">
        <f t="shared" ref="P8:P16" si="5">SUM(K8:O8)</f>
        <v>0</v>
      </c>
      <c r="Q8" s="66">
        <f>P8/12</f>
        <v>0</v>
      </c>
      <c r="R8" s="68" t="e">
        <f>Q8/$D$35</f>
        <v>#DIV/0!</v>
      </c>
      <c r="T8" s="74">
        <v>35.916666666666664</v>
      </c>
    </row>
    <row r="9" spans="2:20" ht="15" x14ac:dyDescent="0.25">
      <c r="C9" s="30" t="s">
        <v>15</v>
      </c>
      <c r="D9" s="62"/>
      <c r="E9" s="63"/>
      <c r="F9" s="64" t="s">
        <v>23</v>
      </c>
      <c r="G9" s="63"/>
      <c r="H9" s="70"/>
      <c r="I9" s="66">
        <f>IFERROR(E9*G9*H9,0)</f>
        <v>0</v>
      </c>
      <c r="J9" s="67">
        <f>IFERROR($D$23/(1-((1+$D$23)^(-D9))),0)</f>
        <v>0</v>
      </c>
      <c r="K9" s="66">
        <f t="shared" ref="K9:K10" si="6">I9*J9</f>
        <v>0</v>
      </c>
      <c r="L9" s="66">
        <f t="shared" si="1"/>
        <v>0</v>
      </c>
      <c r="M9" s="66">
        <f t="shared" si="2"/>
        <v>0</v>
      </c>
      <c r="N9" s="66">
        <f t="shared" si="3"/>
        <v>0</v>
      </c>
      <c r="O9" s="66">
        <f t="shared" si="4"/>
        <v>0</v>
      </c>
      <c r="P9" s="66">
        <f t="shared" si="5"/>
        <v>0</v>
      </c>
      <c r="Q9" s="66">
        <f t="shared" ref="Q9:Q10" si="7">P9/12</f>
        <v>0</v>
      </c>
      <c r="R9" s="68" t="e">
        <f>Q9/$D$35</f>
        <v>#DIV/0!</v>
      </c>
      <c r="T9" s="74">
        <v>35.916666666666664</v>
      </c>
    </row>
    <row r="10" spans="2:20" ht="15" x14ac:dyDescent="0.25">
      <c r="C10" s="30" t="s">
        <v>16</v>
      </c>
      <c r="D10" s="62"/>
      <c r="E10" s="63"/>
      <c r="F10" s="64" t="s">
        <v>23</v>
      </c>
      <c r="G10" s="63"/>
      <c r="H10" s="70"/>
      <c r="I10" s="66">
        <f>IFERROR(E10*G10*H10,0)</f>
        <v>0</v>
      </c>
      <c r="J10" s="67">
        <f>IFERROR($D$23/(1-((1+$D$23)^(-D10))),0)</f>
        <v>0</v>
      </c>
      <c r="K10" s="66">
        <f t="shared" si="6"/>
        <v>0</v>
      </c>
      <c r="L10" s="66">
        <f t="shared" si="1"/>
        <v>0</v>
      </c>
      <c r="M10" s="66">
        <f t="shared" si="2"/>
        <v>0</v>
      </c>
      <c r="N10" s="66">
        <f t="shared" si="3"/>
        <v>0</v>
      </c>
      <c r="O10" s="66">
        <f t="shared" si="4"/>
        <v>0</v>
      </c>
      <c r="P10" s="66">
        <f t="shared" si="5"/>
        <v>0</v>
      </c>
      <c r="Q10" s="66">
        <f t="shared" si="7"/>
        <v>0</v>
      </c>
      <c r="R10" s="68" t="e">
        <f>Q10/$D$35</f>
        <v>#DIV/0!</v>
      </c>
      <c r="T10" s="75">
        <f>T15</f>
        <v>25</v>
      </c>
    </row>
    <row r="11" spans="2:20" ht="15" x14ac:dyDescent="0.25">
      <c r="B11" s="80" t="s">
        <v>21</v>
      </c>
      <c r="C11" s="81"/>
      <c r="D11" s="2"/>
      <c r="E11" s="7"/>
      <c r="F11" s="6"/>
      <c r="G11" s="9"/>
      <c r="H11" s="6"/>
      <c r="I11" s="9"/>
      <c r="J11" s="31"/>
      <c r="K11" s="29"/>
      <c r="L11" s="29"/>
      <c r="R11" s="59"/>
      <c r="T11" s="35"/>
    </row>
    <row r="12" spans="2:20" ht="15" x14ac:dyDescent="0.25">
      <c r="C12" s="30" t="s">
        <v>72</v>
      </c>
      <c r="D12" s="62"/>
      <c r="E12" s="60"/>
      <c r="F12" s="32" t="s">
        <v>23</v>
      </c>
      <c r="G12" s="69">
        <f>G7</f>
        <v>0</v>
      </c>
      <c r="H12" s="70"/>
      <c r="I12" s="33">
        <f>E12*G12*H12</f>
        <v>0</v>
      </c>
      <c r="J12" s="67">
        <f t="shared" si="0"/>
        <v>0</v>
      </c>
      <c r="K12" s="66">
        <f t="shared" ref="K12:K15" si="8">I12*J12</f>
        <v>0</v>
      </c>
      <c r="L12" s="66">
        <f t="shared" si="1"/>
        <v>0</v>
      </c>
      <c r="M12" s="66">
        <f t="shared" ref="M12:M16" si="9">(K12+L12)*$D$25</f>
        <v>0</v>
      </c>
      <c r="N12" s="66">
        <f t="shared" ref="N12:N16" si="10">(K12+L12)*$D$26</f>
        <v>0</v>
      </c>
      <c r="O12" s="66">
        <f t="shared" ref="O12:O16" si="11">(K12+L12+M12+N12)*$D$27</f>
        <v>0</v>
      </c>
      <c r="P12" s="66">
        <f t="shared" si="5"/>
        <v>0</v>
      </c>
      <c r="Q12" s="66">
        <f>P12/12</f>
        <v>0</v>
      </c>
      <c r="R12" s="68" t="e">
        <f>Q12/$D$35</f>
        <v>#DIV/0!</v>
      </c>
      <c r="T12" s="75">
        <v>25</v>
      </c>
    </row>
    <row r="13" spans="2:20" ht="15" x14ac:dyDescent="0.25">
      <c r="C13" s="30" t="s">
        <v>79</v>
      </c>
      <c r="D13" s="62"/>
      <c r="E13" s="34"/>
      <c r="F13" s="32" t="s">
        <v>24</v>
      </c>
      <c r="G13" s="35">
        <f>D33</f>
        <v>0</v>
      </c>
      <c r="H13" s="70"/>
      <c r="I13" s="33">
        <f>E13*G13*H13</f>
        <v>0</v>
      </c>
      <c r="J13" s="67">
        <f t="shared" si="0"/>
        <v>0</v>
      </c>
      <c r="K13" s="66">
        <f t="shared" si="8"/>
        <v>0</v>
      </c>
      <c r="L13" s="66">
        <f t="shared" si="1"/>
        <v>0</v>
      </c>
      <c r="M13" s="66">
        <f t="shared" si="9"/>
        <v>0</v>
      </c>
      <c r="N13" s="66">
        <f t="shared" si="10"/>
        <v>0</v>
      </c>
      <c r="O13" s="66">
        <f t="shared" si="11"/>
        <v>0</v>
      </c>
      <c r="P13" s="66">
        <f t="shared" si="5"/>
        <v>0</v>
      </c>
      <c r="Q13" s="66">
        <f t="shared" ref="Q13:Q15" si="12">P13/12</f>
        <v>0</v>
      </c>
      <c r="R13" s="68" t="e">
        <f>Q13/$D$35</f>
        <v>#DIV/0!</v>
      </c>
      <c r="T13" s="75">
        <v>25</v>
      </c>
    </row>
    <row r="14" spans="2:20" ht="15" x14ac:dyDescent="0.25">
      <c r="C14" s="30" t="s">
        <v>8</v>
      </c>
      <c r="D14" s="62"/>
      <c r="E14" s="34"/>
      <c r="F14" s="32" t="s">
        <v>26</v>
      </c>
      <c r="G14" s="36"/>
      <c r="H14" s="70"/>
      <c r="I14" s="33">
        <f>E14*G14*H14</f>
        <v>0</v>
      </c>
      <c r="J14" s="67">
        <f>IFERROR($D$23/(1-((1+$D$23)^(-D14))),0)</f>
        <v>0</v>
      </c>
      <c r="K14" s="66">
        <f t="shared" si="8"/>
        <v>0</v>
      </c>
      <c r="L14" s="66">
        <f t="shared" si="1"/>
        <v>0</v>
      </c>
      <c r="M14" s="66">
        <f t="shared" si="9"/>
        <v>0</v>
      </c>
      <c r="N14" s="66">
        <f t="shared" si="10"/>
        <v>0</v>
      </c>
      <c r="O14" s="66">
        <f t="shared" si="11"/>
        <v>0</v>
      </c>
      <c r="P14" s="66">
        <f t="shared" si="5"/>
        <v>0</v>
      </c>
      <c r="Q14" s="66">
        <f>P14/12</f>
        <v>0</v>
      </c>
      <c r="R14" s="68" t="e">
        <f>Q14/$D$35</f>
        <v>#DIV/0!</v>
      </c>
      <c r="S14" s="37"/>
      <c r="T14" s="75">
        <v>10</v>
      </c>
    </row>
    <row r="15" spans="2:20" ht="15" x14ac:dyDescent="0.25">
      <c r="C15" s="30" t="s">
        <v>36</v>
      </c>
      <c r="D15" s="62"/>
      <c r="E15" s="63"/>
      <c r="F15" s="64" t="s">
        <v>23</v>
      </c>
      <c r="G15" s="61"/>
      <c r="H15" s="70"/>
      <c r="I15" s="66">
        <f>E15*G15*H15</f>
        <v>0</v>
      </c>
      <c r="J15" s="67">
        <f t="shared" si="0"/>
        <v>0</v>
      </c>
      <c r="K15" s="66">
        <f t="shared" si="8"/>
        <v>0</v>
      </c>
      <c r="L15" s="66">
        <f t="shared" si="1"/>
        <v>0</v>
      </c>
      <c r="M15" s="66">
        <f t="shared" si="9"/>
        <v>0</v>
      </c>
      <c r="N15" s="66">
        <f t="shared" si="10"/>
        <v>0</v>
      </c>
      <c r="O15" s="66">
        <f t="shared" si="11"/>
        <v>0</v>
      </c>
      <c r="P15" s="66">
        <f t="shared" si="5"/>
        <v>0</v>
      </c>
      <c r="Q15" s="66">
        <f t="shared" si="12"/>
        <v>0</v>
      </c>
      <c r="R15" s="68" t="e">
        <f>Q15/$D$35</f>
        <v>#DIV/0!</v>
      </c>
      <c r="S15" s="37"/>
      <c r="T15" s="75">
        <v>25</v>
      </c>
    </row>
    <row r="16" spans="2:20" ht="15" x14ac:dyDescent="0.25">
      <c r="C16" s="30" t="s">
        <v>37</v>
      </c>
      <c r="D16" s="62"/>
      <c r="E16" s="66" t="s">
        <v>17</v>
      </c>
      <c r="F16" s="64" t="s">
        <v>17</v>
      </c>
      <c r="G16" s="66" t="s">
        <v>17</v>
      </c>
      <c r="H16" s="70"/>
      <c r="I16" s="66">
        <f>D29*SUM(I7:I15)*H16</f>
        <v>0</v>
      </c>
      <c r="J16" s="67">
        <f t="shared" si="0"/>
        <v>0</v>
      </c>
      <c r="K16" s="66">
        <f>I16*J16</f>
        <v>0</v>
      </c>
      <c r="L16" s="66">
        <f t="shared" si="1"/>
        <v>0</v>
      </c>
      <c r="M16" s="66">
        <f t="shared" si="9"/>
        <v>0</v>
      </c>
      <c r="N16" s="66">
        <f t="shared" si="10"/>
        <v>0</v>
      </c>
      <c r="O16" s="66">
        <f t="shared" si="11"/>
        <v>0</v>
      </c>
      <c r="P16" s="66">
        <f t="shared" si="5"/>
        <v>0</v>
      </c>
      <c r="Q16" s="66">
        <f>P16/12</f>
        <v>0</v>
      </c>
      <c r="R16" s="68" t="e">
        <f>Q16/$D$35</f>
        <v>#DIV/0!</v>
      </c>
      <c r="T16" s="74">
        <v>35.916666666666664</v>
      </c>
    </row>
    <row r="17" spans="2:18" x14ac:dyDescent="0.25">
      <c r="M17" s="3"/>
      <c r="N17" s="3"/>
      <c r="O17" s="3"/>
      <c r="P17" s="4"/>
      <c r="Q17" s="5"/>
    </row>
    <row r="18" spans="2:18" ht="38.25" x14ac:dyDescent="0.25">
      <c r="H18" s="1" t="s">
        <v>45</v>
      </c>
      <c r="I18" s="10">
        <f>SUM(I7:I16)</f>
        <v>0</v>
      </c>
      <c r="K18" s="3"/>
      <c r="L18" s="3"/>
      <c r="M18" s="3"/>
      <c r="N18" s="3"/>
      <c r="O18" s="3"/>
      <c r="P18" s="4"/>
      <c r="Q18" s="1" t="s">
        <v>81</v>
      </c>
      <c r="R18" s="22" t="e">
        <f>SUM(R7:R16)</f>
        <v>#DIV/0!</v>
      </c>
    </row>
    <row r="19" spans="2:18" x14ac:dyDescent="0.25">
      <c r="H19" s="28"/>
      <c r="I19" s="28"/>
      <c r="K19" s="21"/>
      <c r="M19" s="3"/>
      <c r="N19" s="3"/>
      <c r="O19" s="3"/>
      <c r="P19" s="4"/>
    </row>
    <row r="20" spans="2:18" x14ac:dyDescent="0.25">
      <c r="H20" s="28"/>
      <c r="I20" s="28"/>
      <c r="K20" s="28"/>
      <c r="M20" s="3"/>
      <c r="N20" s="3"/>
      <c r="O20" s="3"/>
      <c r="P20" s="4"/>
    </row>
    <row r="21" spans="2:18" ht="39.6" customHeight="1" x14ac:dyDescent="0.25">
      <c r="B21" s="84" t="s">
        <v>49</v>
      </c>
      <c r="C21" s="84"/>
      <c r="D21" s="1"/>
      <c r="H21" s="1" t="s">
        <v>35</v>
      </c>
      <c r="I21" s="28"/>
    </row>
    <row r="22" spans="2:18" x14ac:dyDescent="0.25">
      <c r="B22" s="1"/>
      <c r="C22" s="1"/>
      <c r="D22" s="1" t="s">
        <v>27</v>
      </c>
      <c r="H22" s="1" t="s">
        <v>27</v>
      </c>
      <c r="I22" s="28"/>
    </row>
    <row r="23" spans="2:18" ht="15" x14ac:dyDescent="0.25">
      <c r="B23" s="38" t="s">
        <v>6</v>
      </c>
      <c r="D23" s="39"/>
      <c r="H23" s="73">
        <v>5.7799999999999997E-2</v>
      </c>
      <c r="I23" s="28"/>
    </row>
    <row r="24" spans="2:18" ht="15" x14ac:dyDescent="0.25">
      <c r="B24" s="40" t="s">
        <v>0</v>
      </c>
      <c r="C24" s="41"/>
      <c r="D24" s="72"/>
      <c r="E24" s="28" t="s">
        <v>91</v>
      </c>
      <c r="F24" s="28"/>
      <c r="G24" s="28"/>
      <c r="H24" s="71">
        <v>0.02</v>
      </c>
      <c r="I24" s="28"/>
      <c r="P24" s="42"/>
    </row>
    <row r="25" spans="2:18" ht="15" x14ac:dyDescent="0.25">
      <c r="B25" s="43" t="s">
        <v>7</v>
      </c>
      <c r="C25" s="28"/>
      <c r="D25" s="72"/>
      <c r="E25" s="44" t="s">
        <v>92</v>
      </c>
      <c r="F25" s="44"/>
      <c r="G25" s="44"/>
      <c r="H25" s="71">
        <v>3.0000000000000001E-3</v>
      </c>
      <c r="I25" s="44"/>
      <c r="L25" s="37"/>
    </row>
    <row r="26" spans="2:18" ht="15" x14ac:dyDescent="0.25">
      <c r="B26" s="43" t="s">
        <v>1</v>
      </c>
      <c r="C26" s="28"/>
      <c r="D26" s="72"/>
      <c r="E26" s="27" t="s">
        <v>92</v>
      </c>
      <c r="H26" s="71">
        <v>3.5000000000000003E-2</v>
      </c>
    </row>
    <row r="27" spans="2:18" ht="15" x14ac:dyDescent="0.25">
      <c r="B27" s="38" t="s">
        <v>2</v>
      </c>
      <c r="D27" s="72"/>
      <c r="E27" s="27" t="s">
        <v>93</v>
      </c>
      <c r="H27" s="71">
        <v>7.6999999999999999E-2</v>
      </c>
    </row>
    <row r="28" spans="2:18" x14ac:dyDescent="0.25">
      <c r="D28" s="29"/>
    </row>
    <row r="29" spans="2:18" ht="15" x14ac:dyDescent="0.25">
      <c r="B29" s="38" t="s">
        <v>82</v>
      </c>
      <c r="D29" s="76"/>
      <c r="E29" s="27" t="s">
        <v>94</v>
      </c>
    </row>
    <row r="32" spans="2:18" x14ac:dyDescent="0.25">
      <c r="B32" s="84" t="s">
        <v>25</v>
      </c>
      <c r="C32" s="84"/>
      <c r="D32" s="1"/>
    </row>
    <row r="33" spans="2:5" ht="15" x14ac:dyDescent="0.25">
      <c r="B33" s="40" t="s">
        <v>83</v>
      </c>
      <c r="D33" s="45"/>
      <c r="E33" s="27" t="s">
        <v>9</v>
      </c>
    </row>
    <row r="34" spans="2:5" ht="15" x14ac:dyDescent="0.25">
      <c r="B34" s="40" t="s">
        <v>85</v>
      </c>
      <c r="D34" s="45"/>
      <c r="E34" s="27" t="s">
        <v>9</v>
      </c>
    </row>
    <row r="35" spans="2:5" ht="31.9" customHeight="1" x14ac:dyDescent="0.25">
      <c r="B35" s="83" t="s">
        <v>86</v>
      </c>
      <c r="C35" s="83"/>
      <c r="D35" s="77"/>
      <c r="E35" s="27" t="s">
        <v>9</v>
      </c>
    </row>
    <row r="37" spans="2:5" x14ac:dyDescent="0.25">
      <c r="B37" s="46" t="s">
        <v>84</v>
      </c>
      <c r="D37" s="47" t="e">
        <f>SUM(G8:G10)/D33</f>
        <v>#DIV/0!</v>
      </c>
    </row>
    <row r="38" spans="2:5" x14ac:dyDescent="0.25">
      <c r="B38" s="27" t="s">
        <v>95</v>
      </c>
      <c r="D38" s="57" t="e">
        <f>D34/D33</f>
        <v>#DIV/0!</v>
      </c>
    </row>
  </sheetData>
  <mergeCells count="6">
    <mergeCell ref="B35:C35"/>
    <mergeCell ref="B11:C11"/>
    <mergeCell ref="B21:C21"/>
    <mergeCell ref="B4:C4"/>
    <mergeCell ref="B6:C6"/>
    <mergeCell ref="B32:C32"/>
  </mergeCells>
  <pageMargins left="0.70866141732283472" right="0.70866141732283472" top="0.74803149606299213" bottom="0.74803149606299213" header="0.31496062992125984" footer="0.31496062992125984"/>
  <pageSetup paperSize="9" scale="60" fitToWidth="2" orientation="landscape" r:id="rId1"/>
  <colBreaks count="1" manualBreakCount="1">
    <brk id="13" max="38" man="1"/>
  </colBreaks>
  <legacy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27n2dUihc1jMUwGc2zFgvFND29kWTr6usQJF31dQ/fw=</DigestValue>
    </Reference>
    <Reference Type="http://www.w3.org/2000/09/xmldsig#Object" URI="#idOfficeObject">
      <DigestMethod Algorithm="http://www.w3.org/2001/04/xmlenc#sha256"/>
      <DigestValue>m9DWqoD1lO6JB8iHQKdRG/4AktFlZelIUrc3zzIq/34=</DigestValue>
    </Reference>
    <Reference Type="http://uri.etsi.org/01903#SignedProperties" URI="#idSignedProperties">
      <Transforms>
        <Transform Algorithm="http://www.w3.org/TR/2001/REC-xml-c14n-20010315"/>
      </Transforms>
      <DigestMethod Algorithm="http://www.w3.org/2001/04/xmlenc#sha256"/>
      <DigestValue>beT9h8DzaP7Z2CJd5y8PHdSPvXEm27Jmv2gQ8qqOqaA=</DigestValue>
    </Reference>
  </SignedInfo>
  <SignatureValue>gTDJUUz3iD/eszP5NpcI204pM3O0WlmqGaIKza9NU0A/eRFPwWGUDxZe2hqiwoOzU+ilaGlk+owX
FonCYGy2SD0NNyamjffffFn6SHEzFjXhPF6a5AMXBL5AvlA67E2x/w8nWu/+VDz6zB/RGMWAD0bI
2EoESxfnFI4NfuzIPBuUaoS/KQi8afOzdF+fpuVuROaqX56obqn+9xfL/hg0KDgLlNfibbDumYqC
R/0vn0cEyNxziQKQ0MuxrtnAM9OljXMzHXsBrlQfLF+alcUvyb8iFNfiR7xGwY2i1T/Xh9fkFN8p
1S6pp4MxT1vm0i++2DB1ajdMGpUsE9bN4cZ65w==</SignatureValue>
  <KeyInfo>
    <X509Data>
      <X509Certificate>MIIHGDCCBQCgAwIBAgITJgAAFbt/yWFdBRHFzgAAAAAVuzANBgkqhkiG9w0BAQsFADAsMQswCQYDVQQGEwJDWjEMMAoGA1UEChMDQ1RVMQ8wDQYDVQQDEwZDVFUgQ0EwHhcNMjMwNjA3MDgwNzE3WhcNMjUwNjA2MDgwNzE3WjAUMRIwEAYDVQQDEwlQb2RhdGVsbmEwggEiMA0GCSqGSIb3DQEBAQUAA4IBDwAwggEKAoIBAQC/N+LZ82kacK2L6g+APMUK3g6NGTMll1ac11PGZHHGOrOYKHi5GrBnbBIoinUKMc2V5Sw2femonPCCPwmSRPzVsJN5EgYo7QN1cguFVf9ybzRnxlp5zFcFku9+ZzstfwYkc2Si50FTdmwL2WYdBrL3CSdL2K8EJGSLXZzl4vJ3+ZtdZO//qVC2xvrgOA+k4BXNQ1TzYsg3uI/jJ5S987tlQOSdAW19Jj2X2MWUCfNixDWR1ZGRYXGQwzadeH0jPPhaWHZuX7Fd5tss//XYFYTZAepc+FlRFCMTBqNTruWb60OC/nWNPLOEa7Bo2+WFlP5lwBq/gdHtDqhXB2mNsC6pAgMBAAGjggNJMIIDRTA+BgkrBgEEAYI3FQcEMTAvBicrBgEEAYI3FQiGm78Dgbj6b4GVnSKE265ygufdDIFWhfKwaYSbhDoCAWUCAQIwEwYDVR0lBAwwCgYIKwYBBQUHAwIwDgYDVR0PAQH/BAQDAgbAMBsGCSsGAQQBgjcVCgQOMAwwCgYIKwYBBQUHAwIwHQYDVR0OBBYEFHHxEJ/yI0h+yX9xlm0Lkf+kfhpTMB8GA1UdIwQYMBaAFHQ5l3VwbaWl44yQdzQFTML1WoC8MIH2BgNVHR8Ege4wgeswgeiggeWggeKGgatsZGFwOi8vL0NOPUNUVSUyMENBLENOPXNydi1jYTAxLENOPUNEUCxDTj1QdWJsaWMlMjBLZXklMjBTZXJ2aWNlcyxDTj1TZXJ2aWNlcyxDTj1Db25maWd1cmF0aW9uLERDPWN0dSxEQz1jej9jZXJ0aWZpY2F0ZVJldm9jYXRpb25MaXN0P2Jhc2U/b2JqZWN0Q2xhc3M9Y1JMRGlzdHJpYnV0aW9uUG9pbnSGMmh0dHA6Ly9zcnYtY2EwMS5jdHUyMDA4LmN6L0NlcnRFbnJvbGwvQ1RVJTIwQ0EuY3JsMIIBCQYIKwYBBQUHAQEEgfwwgfkwgaIGCCsGAQUFBzAChoGVbGRhcDovLy9DTj1DVFUlMjBDQSxDTj1BSUEsQ049UHVibGljJTIwS2V5JTIwU2VydmljZXMsQ049U2VydmljZXMsQ049Q29uZmlndXJhdGlvbixEQz1jdHUsREM9Y3o/Y0FDZXJ0aWZpY2F0ZT9iYXNlP29iamVjdENsYXNzPWNlcnRpZmljYXRpb25BdXRob3JpdHkwUgYIKwYBBQUHMAKGRmh0dHA6Ly9zcnYtY2EwMS5jdHUyMDA4LmN6L0NlcnRFbnJvbGwvc3J2LWNhMDEuY3R1MjAwOC5jel9DVFUlMjBDQS5jcnQwKwYDVR0RBCQwIqAgBgorBgEEAYI3FAIDoBIMEHBvZGF0ZWxuYUBjdHUuY3owTgYJKwYBBAGCNxkCBEEwP6A9BgorBgEEAYI3GQIBoC8ELVMtMS01LTIxLTIyOTg2MTQ4MTYtODk1Mjk1NjY2LTM2MzM0Mjg5ODEtMTkyOTANBgkqhkiG9w0BAQsFAAOCAgEAP6Y8M+0fppMg500s8wy4t2noEQtz9SUdfK+JFbSXxed7Jg2B0o5BrNT30ezgSYrxy7CUPw45W2Ah4K+h/CdQoECxCKYbhfVYmK7gs1fdUf9Q2l0UWCTbzWvxi4q6KHIl4SXUFJlEWK0kKxFhnoQ63rBZKEe54nBwUMFjkoh20HG1MHuny6fSLjjXKXSn6HilqDvEitIvvX6dE2BQNbRd0gOcVwvT+GRbCkgwxOkBDhw3KHxwrfEKt8qfEmUqnDkNmh+Azs7XmvX9ADB86LrhimreyM/AWeq+xYmbX2g7f8m3MSxcQklZCdLUdxx89469HzsPLC90xkHeinqRTgiCA3Ld8rsbmzeFLN34YXgs9loV/vXXLGTFxjG5Mndv67ftlBLfYdny9x5u6XXOrSeCBi3qVkdmQpJIwa3OsoJ1IYd2fV0SmlLJGHDIMKkdtcbehcPiJda6AF3lEmT4mLDOMxKw+0McW7/YIW2TrcFyAUMwNOBk58julMDFOVltv594awB2FvtqJxROpi9gJloJPjYX/7qLKknXGtbq20PcA41tuy9do1CTjUODphBfpmklE/XgmovcA7Vy5S5GSLeKCS2ZpcXr9AJM4sY5kcjUZRK/ZmqisSGJBEmnWcJmt8sHD6Cbc0avDzztFDdVIsNfahh0UbqF+bTAyUJLGs08SH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jnkO1F5kZcO8AATKYDfjwinwYvF1Eg8d3NY6+OQyyOQ=</DigestValue>
      </Reference>
      <Reference URI="/xl/calcChain.xml?ContentType=application/vnd.openxmlformats-officedocument.spreadsheetml.calcChain+xml">
        <DigestMethod Algorithm="http://www.w3.org/2001/04/xmlenc#sha256"/>
        <DigestValue>LMOyItj71N5PNCG5IW/FFGyXQs+jY+DJgxgNf7tqrno=</DigestValue>
      </Reference>
      <Reference URI="/xl/comments1.xml?ContentType=application/vnd.openxmlformats-officedocument.spreadsheetml.comments+xml">
        <DigestMethod Algorithm="http://www.w3.org/2001/04/xmlenc#sha256"/>
        <DigestValue>RbHU5D45nEr9Wn0mNn4hS5rLIvCxMDgvvOOdSBEH+cE=</DigestValue>
      </Reference>
      <Reference URI="/xl/comments2.xml?ContentType=application/vnd.openxmlformats-officedocument.spreadsheetml.comments+xml">
        <DigestMethod Algorithm="http://www.w3.org/2001/04/xmlenc#sha256"/>
        <DigestValue>xYhX4cZ/QUmoKSD0LgZ9krnWysHWsZYQjEaKYsFS9uM=</DigestValue>
      </Reference>
      <Reference URI="/xl/drawings/vmlDrawing1.vml?ContentType=application/vnd.openxmlformats-officedocument.vmlDrawing">
        <DigestMethod Algorithm="http://www.w3.org/2001/04/xmlenc#sha256"/>
        <DigestValue>GAKK183IdUfR02/GJl5VoahbOt44dTgw+R1XFJRImF0=</DigestValue>
      </Reference>
      <Reference URI="/xl/drawings/vmlDrawing2.vml?ContentType=application/vnd.openxmlformats-officedocument.vmlDrawing">
        <DigestMethod Algorithm="http://www.w3.org/2001/04/xmlenc#sha256"/>
        <DigestValue>l4QJ1V4lmdYL4Dm5ILiDdmFJRg9dwlY/hcdM1+hWXWs=</DigestValue>
      </Reference>
      <Reference URI="/xl/printerSettings/printerSettings1.bin?ContentType=application/vnd.openxmlformats-officedocument.spreadsheetml.printerSettings">
        <DigestMethod Algorithm="http://www.w3.org/2001/04/xmlenc#sha256"/>
        <DigestValue>dqPokNwXto8y9XH76umsTuEThNC6qTh9ZxEe5PqdMhE=</DigestValue>
      </Reference>
      <Reference URI="/xl/printerSettings/printerSettings2.bin?ContentType=application/vnd.openxmlformats-officedocument.spreadsheetml.printerSettings">
        <DigestMethod Algorithm="http://www.w3.org/2001/04/xmlenc#sha256"/>
        <DigestValue>dqPokNwXto8y9XH76umsTuEThNC6qTh9ZxEe5PqdMhE=</DigestValue>
      </Reference>
      <Reference URI="/xl/printerSettings/printerSettings3.bin?ContentType=application/vnd.openxmlformats-officedocument.spreadsheetml.printerSettings">
        <DigestMethod Algorithm="http://www.w3.org/2001/04/xmlenc#sha256"/>
        <DigestValue>dqPokNwXto8y9XH76umsTuEThNC6qTh9ZxEe5PqdMhE=</DigestValue>
      </Reference>
      <Reference URI="/xl/printerSettings/printerSettings4.bin?ContentType=application/vnd.openxmlformats-officedocument.spreadsheetml.printerSettings">
        <DigestMethod Algorithm="http://www.w3.org/2001/04/xmlenc#sha256"/>
        <DigestValue>dqPokNwXto8y9XH76umsTuEThNC6qTh9ZxEe5PqdMhE=</DigestValue>
      </Reference>
      <Reference URI="/xl/sharedStrings.xml?ContentType=application/vnd.openxmlformats-officedocument.spreadsheetml.sharedStrings+xml">
        <DigestMethod Algorithm="http://www.w3.org/2001/04/xmlenc#sha256"/>
        <DigestValue>fwV0sqR+baxyLNdVFay7ykLLyv6TmxM5Wq0te/NRyfg=</DigestValue>
      </Reference>
      <Reference URI="/xl/styles.xml?ContentType=application/vnd.openxmlformats-officedocument.spreadsheetml.styles+xml">
        <DigestMethod Algorithm="http://www.w3.org/2001/04/xmlenc#sha256"/>
        <DigestValue>KFjV7UfJY3iA/m/jdT8J7js23P5GgCSBAJFMTUSOzxo=</DigestValue>
      </Reference>
      <Reference URI="/xl/theme/theme1.xml?ContentType=application/vnd.openxmlformats-officedocument.theme+xml">
        <DigestMethod Algorithm="http://www.w3.org/2001/04/xmlenc#sha256"/>
        <DigestValue>nJ23kH6wsHMkhX56XX9YFA3sX5M7uYyCEQhQLIjpHG4=</DigestValue>
      </Reference>
      <Reference URI="/xl/workbook.xml?ContentType=application/vnd.openxmlformats-officedocument.spreadsheetml.sheet.main+xml">
        <DigestMethod Algorithm="http://www.w3.org/2001/04/xmlenc#sha256"/>
        <DigestValue>EAZknDJmSDLOD2l3IyoNvwmfbzfz6Ry/CW59OsaT6fg=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mV/bchHTymn5Z3SjYR0blzJJqxhWjnXNX23z2M3SW3c=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vuaQoEJafTN8fylsEXImaCCXw4O6vlJQVbzAmBibuwc=</DigestValue>
      </Reference>
      <Reference URI="/xl/worksheets/sheet1.xml?ContentType=application/vnd.openxmlformats-officedocument.spreadsheetml.worksheet+xml">
        <DigestMethod Algorithm="http://www.w3.org/2001/04/xmlenc#sha256"/>
        <DigestValue>ZrpOggdj8fIzQ5ICuppZeYoW2CaXv/YSCR67CQ5vH7g=</DigestValue>
      </Reference>
      <Reference URI="/xl/worksheets/sheet2.xml?ContentType=application/vnd.openxmlformats-officedocument.spreadsheetml.worksheet+xml">
        <DigestMethod Algorithm="http://www.w3.org/2001/04/xmlenc#sha256"/>
        <DigestValue>h18sbS732gmtiSnw+Ap64ZTs5CjPI6s5tKcj5G+TUvA=</DigestValue>
      </Reference>
      <Reference URI="/xl/worksheets/sheet3.xml?ContentType=application/vnd.openxmlformats-officedocument.spreadsheetml.worksheet+xml">
        <DigestMethod Algorithm="http://www.w3.org/2001/04/xmlenc#sha256"/>
        <DigestValue>J+kWgqu0YSgFW+Ec8qCmoyw06u1+J/GC4d2grzIMqHQ=</DigestValue>
      </Reference>
      <Reference URI="/xl/worksheets/sheet4.xml?ContentType=application/vnd.openxmlformats-officedocument.spreadsheetml.worksheet+xml">
        <DigestMethod Algorithm="http://www.w3.org/2001/04/xmlenc#sha256"/>
        <DigestValue>y5WuaXOSWA48exuo1CO8YueDDG+M0WuUCqdhCEfZR+o=</DigestValue>
      </Reference>
    </Manifest>
    <SignatureProperties>
      <SignatureProperty Id="idSignatureTime" Target="#idPackageSignature">
        <mdssi:SignatureTime xmlns:mdssi="http://schemas.openxmlformats.org/package/2006/digital-signature">
          <mdssi:Format>YYYY-MM-DDThh:mm:ssTZD</mdssi:Format>
          <mdssi:Value>2023-11-01T13:21:39Z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16.0.12527/19</OfficeVersion>
          <ApplicationVersion>16.0.12527</ApplicationVersion>
          <Monitors>2</Monitors>
          <HorizontalResolution>1680</HorizontalResolution>
          <VerticalResolution>1050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2023-11-01T13:21:39Z</xd:SigningTime>
          <xd:SigningCertificate>
            <xd:Cert>
              <xd:CertDigest>
                <DigestMethod Algorithm="http://www.w3.org/2001/04/xmlenc#sha256"/>
                <DigestValue>0ilHCbsgE0Q50egAVgXeF470V2QN6gyC9BCCbcguU4c=</DigestValue>
              </xd:CertDigest>
              <xd:IssuerSerial>
                <X509IssuerName>CN=CTU CA, O=CTU, C=CZ</X509IssuerName>
                <X509SerialNumber>847428346431502924420432514726512071440078267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SzCCAzOgAwIBAgIQNxsrJlotmK9MLDvOkq3t4TANBgkqhkiG9w0BAQsFADAsMQswCQYDVQQGEwJDWjEMMAoGA1UEChMDQ1RVMQ8wDQYDVQQDEwZDVFUgQ0EwHhcNMjEwNzA4MTI0MTMyWhcNMzEwNzA4MTI1MTMxWjAsMQswCQYDVQQGEwJDWjEMMAoGA1UEChMDQ1RVMQ8wDQYDVQQDEwZDVFUgQ0EwggIiMA0GCSqGSIb3DQEBAQUAA4ICDwAwggIKAoICAQDrA7SkyqTo2D3TRR3pi+0jXbvdpoVU7ne0RYqZ9B+E7nKv3yDn0YVScknI3CIfoyGD4puB6BHHozDfHpzUcVZmhWiyWXzq8Aj6snjOvtqTgCZwWnLAi4pG7VpmTZiNeluxksLEHV1zW552fZFVRYJzjKmI71qnq3BhY1zNpnHpdh40lnjIqfpEL9l5oK/6U9YXmwGUqaASQZyotRLxzKzXlN7KR0t8MhY3s4mB1aZPIPBFA3DAgtD58ZWqJpvW60V29DL2JI5JC5xjlsA9jOFadrcGhYZCYUjCmuxFFtljHtH0SL6zasJ+jh87BrtTrqa18ocuwc/8Nmj1l6uz5WUTe497bK3JFFptHACvYcyVo0Is1BULdIS/5lZDUa/Mh0+HUr538BN+7f7TODWBG5iyZM6rcPa4RmMGnsCOk9911z4J1kcvkYDyeL7ggyMogN0QXAFZ1bdWCbiVz5MzQoKOHysmwc5j8B9fqlxjTtQemjXCzc96OyWLEkQ8NtsjAi8OZUmeE7ApJUzqYWDq3rrfkxpLH5YbSOqJAN0NdsSx2H8Ns8tQw759tvon1qyubfCBB5pxZd+vjeTaiDggV33uppoC2WVM/GF34gm7u12RDmCDyke2NBfRUZvNmn/8IuEUpWDCkE9hbXKbqItdde1RLhm+i6vkTUyqiVHIKEw+9QIDAQABo2kwZzATBgkrBgEEAYI3FAIEBh4EAEMAQTAOBgNVHQ8BAf8EBAMCAYYwDwYDVR0TAQH/BAUwAwEB/zAdBgNVHQ4EFgQUdDmXdXBtpaXjjJB3NAVMwvVagLwwEAYJKwYBBAGCNxUBBAMCAQAwDQYJKoZIhvcNAQELBQADggIBADI1ERfwYfBSRyAeMIASYzqgAC4IRgkKjyK9OlgH6JJ3/M4F3gZbP/x1iuxJQ0bBJU5agsLp7/Xc9HoUbDXnDb8loajAz55BDj+De8CSPbe9XjfGhuwD8YN5ssZ7oGgLWLONPxtJHUA4VsQccKX3ptCfduBpxjDJwC9+iBG8O4e0pk30q9XYtYeCMDqm8NsML2ueed5OhnoOYzMbR35TPfOQ1ovbkZiXtwmShF+CG/JIxBB1v+ApYh2HvVtECrgGdJUbhpzqVp2IJA2MK/F/tpFFcSqVDgIoT3bIsXPwe+jfM6uOlmbJvGQ32Y5DaSqq2LBWRtMAO+aBEC3gYUWg6oLmdErW9YS1TcsxPDIGm8kqKxmE0UbqeA2i5TQmy7Wy/NyZ+846+6iWcH2mLenFuBRyaZkYyBQ8rUIblKwEeOIbi7MBf8ssqQPoStBRDFJorDQQQ+rNHX0tBM3KG54V+h6VeYbR8QfrYCQkgAYeaQfZDg7U7OG+h6uIngAbAIe1li2tBIjpPI8vRrPTLsF1fM+ig0nXhPVWdnDjoippAJ1yc+GhYiQQNKwmGEeflx0uqzsNvMrA5YYaQ66S+95pbYmu37k/lMubB9aMSvZGT9D9c/EcWaGPbsGh2tLaJAIdqiEt/Jpzy0eF46ztSmW989SDovH7v9T+wVsRpNKRjHuK</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5</vt:i4>
      </vt:variant>
    </vt:vector>
  </HeadingPairs>
  <TitlesOfParts>
    <vt:vector size="9" baseType="lpstr">
      <vt:lpstr>Vysvětlivky</vt:lpstr>
      <vt:lpstr>Nákladově orientované ceny</vt:lpstr>
      <vt:lpstr>Kalkulace_jednorázové</vt:lpstr>
      <vt:lpstr>Kalkulace_měsíční</vt:lpstr>
      <vt:lpstr>Kalkulace_měsíční!Názvy_tisku</vt:lpstr>
      <vt:lpstr>Kalkulace_jednorázové!Oblast_tisku</vt:lpstr>
      <vt:lpstr>Kalkulace_měsíční!Oblast_tisku</vt:lpstr>
      <vt:lpstr>'Nákladově orientované ceny'!Oblast_tisku</vt:lpstr>
      <vt:lpstr>Vysvětlivky!Oblast_tisku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2023-06-29T13:07:39Z</dcterms:created>
  <dcterms:modified xsi:type="dcterms:W3CDTF">2023-10-27T07:36:30Z</dcterms:modified>
</cp:coreProperties>
</file>