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83E865D3-D5AD-43EF-9ED8-9DB5094B95F3}" xr6:coauthVersionLast="45" xr6:coauthVersionMax="47" xr10:uidLastSave="{00000000-0000-0000-0000-000000000000}"/>
  <bookViews>
    <workbookView xWindow="-108" yWindow="-108" windowWidth="23256" windowHeight="12576" activeTab="1" xr2:uid="{DEE9F1BE-100A-4DAF-8DB0-6FA9AE35FB78}"/>
  </bookViews>
  <sheets>
    <sheet name="Seznam zkratek" sheetId="52" r:id="rId1"/>
    <sheet name="WACC vypocet" sheetId="51" r:id="rId2"/>
    <sheet name="re výpočet" sheetId="19" r:id="rId3"/>
    <sheet name="rd výpočet" sheetId="50" r:id="rId4"/>
    <sheet name="Bezriziková výnosová míra" sheetId="7" r:id="rId5"/>
    <sheet name="Vynosy cz dluhopisu 10R" sheetId="48" r:id="rId6"/>
    <sheet name="Beta + Kapitálová struktura" sheetId="44" r:id="rId7"/>
    <sheet name="Společnosti s US" sheetId="16" r:id="rId8"/>
    <sheet name="Společnosti bez US" sheetId="22" r:id="rId9"/>
    <sheet name="Dluhopisy (s US)" sheetId="40" r:id="rId10"/>
    <sheet name="Dluhopisy (bez US)" sheetId="41" r:id="rId11"/>
    <sheet name="Státní dluhopisy - svět" sheetId="47" r:id="rId12"/>
    <sheet name="Riziková prémie trhu" sheetId="10" r:id="rId13"/>
    <sheet name="Data - Vynosy cz dluhopisu 10R" sheetId="39" r:id="rId14"/>
  </sheets>
  <definedNames>
    <definedName name="HTML_CodePage" hidden="1">1252</definedName>
    <definedName name="HTML_Control" localSheetId="6" hidden="1">{"'Sheet1'!$A$1:$H$145"}</definedName>
    <definedName name="HTML_Control" localSheetId="3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8" l="1"/>
  <c r="C5" i="7" s="1"/>
  <c r="C17" i="19" s="1"/>
  <c r="E8" i="22"/>
  <c r="D8" i="22" s="1"/>
  <c r="E7" i="22"/>
  <c r="D7" i="22" s="1"/>
  <c r="C5" i="50"/>
  <c r="C13" i="50"/>
  <c r="E15" i="41"/>
  <c r="F15" i="41" s="1"/>
  <c r="E14" i="41"/>
  <c r="F14" i="41" s="1"/>
  <c r="E13" i="41"/>
  <c r="F13" i="41" s="1"/>
  <c r="E12" i="41"/>
  <c r="F12" i="41" s="1"/>
  <c r="E11" i="41"/>
  <c r="F11" i="41" s="1"/>
  <c r="E10" i="41"/>
  <c r="F10" i="41" s="1"/>
  <c r="E9" i="41"/>
  <c r="F9" i="41" s="1"/>
  <c r="E8" i="41"/>
  <c r="F8" i="41" s="1"/>
  <c r="E7" i="41"/>
  <c r="F7" i="41" s="1"/>
  <c r="C5" i="19" l="1"/>
  <c r="F16" i="41"/>
  <c r="C14" i="50" l="1"/>
  <c r="C15" i="50" s="1"/>
  <c r="C17" i="50" s="1"/>
  <c r="C16" i="51" s="1"/>
  <c r="C9" i="48" l="1"/>
  <c r="C8" i="48"/>
  <c r="C7" i="48"/>
  <c r="C5" i="48"/>
  <c r="E15" i="22"/>
  <c r="D15" i="22" s="1"/>
  <c r="E14" i="22"/>
  <c r="D14" i="22" s="1"/>
  <c r="E13" i="22"/>
  <c r="D13" i="22" s="1"/>
  <c r="E12" i="22"/>
  <c r="D12" i="22" s="1"/>
  <c r="E11" i="22"/>
  <c r="D11" i="22" s="1"/>
  <c r="C16" i="16"/>
  <c r="C14" i="44" s="1"/>
  <c r="E15" i="16"/>
  <c r="D15" i="16" s="1"/>
  <c r="E14" i="16"/>
  <c r="D14" i="16" s="1"/>
  <c r="E7" i="40"/>
  <c r="F7" i="40" s="1"/>
  <c r="E18" i="40"/>
  <c r="F18" i="40" s="1"/>
  <c r="E17" i="40"/>
  <c r="F17" i="40" s="1"/>
  <c r="E16" i="40"/>
  <c r="F16" i="40" s="1"/>
  <c r="E15" i="40"/>
  <c r="F15" i="40" s="1"/>
  <c r="E14" i="40"/>
  <c r="F14" i="40" s="1"/>
  <c r="E13" i="40"/>
  <c r="F13" i="40" s="1"/>
  <c r="E12" i="40"/>
  <c r="F12" i="40" s="1"/>
  <c r="E11" i="40"/>
  <c r="F11" i="40" s="1"/>
  <c r="E10" i="40"/>
  <c r="F10" i="40" s="1"/>
  <c r="E9" i="40"/>
  <c r="F9" i="40" s="1"/>
  <c r="E8" i="40"/>
  <c r="F8" i="40" s="1"/>
  <c r="F19" i="40" l="1"/>
  <c r="C16" i="22"/>
  <c r="C15" i="44" s="1"/>
  <c r="E13" i="16"/>
  <c r="D13" i="16" s="1"/>
  <c r="E10" i="22"/>
  <c r="D10" i="22" s="1"/>
  <c r="E10" i="16"/>
  <c r="D10" i="16" s="1"/>
  <c r="C6" i="50" l="1"/>
  <c r="C7" i="50" s="1"/>
  <c r="C9" i="50" s="1"/>
  <c r="C7" i="51" s="1"/>
  <c r="C6" i="7"/>
  <c r="E9" i="16"/>
  <c r="D9" i="16" s="1"/>
  <c r="E9" i="22"/>
  <c r="D9" i="22" s="1"/>
  <c r="E6" i="22" l="1"/>
  <c r="D6" i="22" s="1"/>
  <c r="E8" i="16"/>
  <c r="D8" i="16" s="1"/>
  <c r="E7" i="16"/>
  <c r="D7" i="16" s="1"/>
  <c r="E12" i="16"/>
  <c r="D12" i="16" s="1"/>
  <c r="E6" i="16"/>
  <c r="E16" i="22" l="1"/>
  <c r="D16" i="22"/>
  <c r="C6" i="44" s="1"/>
  <c r="D10" i="44" s="1"/>
  <c r="C19" i="19" s="1"/>
  <c r="D6" i="16"/>
  <c r="E11" i="16"/>
  <c r="D6" i="44" l="1"/>
  <c r="C15" i="51"/>
  <c r="C17" i="51"/>
  <c r="E16" i="16"/>
  <c r="D11" i="16"/>
  <c r="D5" i="44" l="1"/>
  <c r="C8" i="51"/>
  <c r="C6" i="51"/>
  <c r="D16" i="16"/>
  <c r="C5" i="44" s="1"/>
  <c r="D9" i="44" s="1"/>
  <c r="C7" i="19" s="1"/>
  <c r="C8" i="19" l="1"/>
  <c r="C13" i="19" s="1"/>
  <c r="C5" i="51" s="1"/>
  <c r="C9" i="51" s="1"/>
  <c r="C10" i="51" s="1"/>
  <c r="C20" i="19"/>
  <c r="C25" i="19" s="1"/>
  <c r="C14" i="51" s="1"/>
  <c r="C18" i="51" s="1"/>
  <c r="C19" i="51" s="1"/>
  <c r="C18" i="19" l="1"/>
  <c r="C23" i="19"/>
  <c r="C6" i="19"/>
  <c r="C11" i="19"/>
</calcChain>
</file>

<file path=xl/sharedStrings.xml><?xml version="1.0" encoding="utf-8"?>
<sst xmlns="http://schemas.openxmlformats.org/spreadsheetml/2006/main" count="501" uniqueCount="191">
  <si>
    <t>Společnost</t>
  </si>
  <si>
    <t>Poměr D/E</t>
  </si>
  <si>
    <t>CTT - Correios De Portugal, S.A.</t>
  </si>
  <si>
    <t>MaltaPost p.l.c.</t>
  </si>
  <si>
    <t>Österreichische Post AG</t>
  </si>
  <si>
    <t>Pos Malaysia Berhad</t>
  </si>
  <si>
    <t>PostNL N.V.</t>
  </si>
  <si>
    <t>Singapore Post Limited</t>
  </si>
  <si>
    <t>Náklady vlastního kapitálu</t>
  </si>
  <si>
    <t>Bezriziková výnosová míra</t>
  </si>
  <si>
    <t>Riziková prémie kapitálového trhu</t>
  </si>
  <si>
    <t>Přirážka za riziko země</t>
  </si>
  <si>
    <t>Hodnota</t>
  </si>
  <si>
    <t>Výsledná hodnota WACC</t>
  </si>
  <si>
    <t>Poměr vlastního kapitálu</t>
  </si>
  <si>
    <t>Náklady cizího kapitálu po zdanění</t>
  </si>
  <si>
    <t>Poměr dluhu</t>
  </si>
  <si>
    <t>WACC po zdanění (zaokrouhleno)</t>
  </si>
  <si>
    <t>WACC před zdaněním (zaokrouhleno)</t>
  </si>
  <si>
    <t>n.a.</t>
  </si>
  <si>
    <t>Koeficient beta - nezadlužený</t>
  </si>
  <si>
    <t>Koeficient beta - zadlužený</t>
  </si>
  <si>
    <t>Tržní riziková prémie</t>
  </si>
  <si>
    <t>Přirážka za nízkou kapitalizaci*</t>
  </si>
  <si>
    <t>D/(D+E)</t>
  </si>
  <si>
    <t>Dlouhodobá efektivní daňová sazba z příjmů právnických osob</t>
  </si>
  <si>
    <t>Compañía de Distribución Integral Logista Holdings, S.A.</t>
  </si>
  <si>
    <t>bpost NV/SA</t>
  </si>
  <si>
    <t>United Parcel Service, Inc.</t>
  </si>
  <si>
    <t>Společnosti vybrané pro odhad koeficientu beta a D/E:</t>
  </si>
  <si>
    <t>Poste Italiane S.p.A.</t>
  </si>
  <si>
    <t>FedEx Corporation</t>
  </si>
  <si>
    <t>ParcelPal Logistics Inc.</t>
  </si>
  <si>
    <t>InPost S.A.</t>
  </si>
  <si>
    <t>Forposta S.A.</t>
  </si>
  <si>
    <t>Speedy AD</t>
  </si>
  <si>
    <t>Francotyp-Postalia Holding AG</t>
  </si>
  <si>
    <t>DX (Group) plc</t>
  </si>
  <si>
    <t>"Bezriziková výnosová míra"</t>
  </si>
  <si>
    <t>Poskytovatelé poštovních služeb poskytující US</t>
  </si>
  <si>
    <t>Deutsche Post</t>
  </si>
  <si>
    <t>Doporučovaná hodnota dle renomovaného zdroje Kroll</t>
  </si>
  <si>
    <t>https://www.kroll.com/-/media/cost-of-capital/kroll-lowers-its-recommended-us-equity-risk-premium.pdf</t>
  </si>
  <si>
    <t>"Společnosti bez US"</t>
  </si>
  <si>
    <t>Export ze systému ČNB ARAD - www.cnb.cz/arad</t>
  </si>
  <si>
    <t>Vybrané ukazatele</t>
  </si>
  <si>
    <t>Výnosy státních dluhopisů: Měsíční, Výnos koše státních dluhopisů s průměrnou zbytkovou splatností 10 let, měsíční průměr * (%)</t>
  </si>
  <si>
    <t>DSV A/S</t>
  </si>
  <si>
    <t>Deutsche Post AG</t>
  </si>
  <si>
    <t>20/26</t>
  </si>
  <si>
    <t>23/33</t>
  </si>
  <si>
    <t>12/24</t>
  </si>
  <si>
    <t>17/24</t>
  </si>
  <si>
    <t>19/26</t>
  </si>
  <si>
    <t>bpost S.A.</t>
  </si>
  <si>
    <t>18/26</t>
  </si>
  <si>
    <t>20/24</t>
  </si>
  <si>
    <t>20/28</t>
  </si>
  <si>
    <t>International Distributions Services PLC</t>
  </si>
  <si>
    <t>23/28</t>
  </si>
  <si>
    <t>23/30</t>
  </si>
  <si>
    <t>14/24</t>
  </si>
  <si>
    <t>20/40</t>
  </si>
  <si>
    <t>16/46</t>
  </si>
  <si>
    <t>20/50</t>
  </si>
  <si>
    <t>14/44</t>
  </si>
  <si>
    <t>14/34</t>
  </si>
  <si>
    <t>21/29</t>
  </si>
  <si>
    <t>16/26</t>
  </si>
  <si>
    <t>21/27</t>
  </si>
  <si>
    <t>"Společnosti s US"</t>
  </si>
  <si>
    <t>Přirážka za nízkou kapitalizaci</t>
  </si>
  <si>
    <t>Koeficient beta a kapitálová struktura</t>
  </si>
  <si>
    <t>Použité poměry hodnot dluhu a vlastního, resp. celkového kapitálu</t>
  </si>
  <si>
    <t>Medián - D/E</t>
  </si>
  <si>
    <t>Medián – D/(D+E)</t>
  </si>
  <si>
    <t>Poskytovatelé poštovních služeb s povinností poskytovat univerzální služby</t>
  </si>
  <si>
    <t>Poskytovatelé poštovních služeb bez povinnosti poskytovat univerzální služby</t>
  </si>
  <si>
    <t>Zadlužený koeficient beta</t>
  </si>
  <si>
    <t>Medián</t>
  </si>
  <si>
    <t>Netherlands Government Bonds</t>
  </si>
  <si>
    <t>Yield</t>
  </si>
  <si>
    <t>1 month</t>
  </si>
  <si>
    <t>3 months</t>
  </si>
  <si>
    <t>6 months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</si>
  <si>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</si>
  <si>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</si>
  <si>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</si>
  <si>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</si>
  <si>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</si>
  <si>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</si>
  <si>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</si>
  <si>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</si>
  <si>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</si>
  <si>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15 years</t>
  </si>
  <si>
    <t>20 years</t>
  </si>
  <si>
    <t>25 years</t>
  </si>
  <si>
    <t>30 years</t>
  </si>
  <si>
    <t>Residual</t>
  </si>
  <si>
    <t>Maturity</t>
  </si>
  <si>
    <t>Last</t>
  </si>
  <si>
    <t>2 months</t>
  </si>
  <si>
    <t>4 months</t>
  </si>
  <si>
    <t>1 year</t>
  </si>
  <si>
    <t>United Parcel Service Inc,</t>
  </si>
  <si>
    <t>Fedex Corp,</t>
  </si>
  <si>
    <t>InPost S,A,</t>
  </si>
  <si>
    <t>9 months</t>
  </si>
  <si>
    <t>Germany Government Bonds</t>
  </si>
  <si>
    <t>50 years</t>
  </si>
  <si>
    <t>Belgium Government Bonds</t>
  </si>
  <si>
    <t>Italy Government Bonds</t>
  </si>
  <si>
    <t>12 years</t>
  </si>
  <si>
    <t>40 years</t>
  </si>
  <si>
    <t>United Kingdom Government Bonds</t>
  </si>
  <si>
    <t>Poland Government Bonds</t>
  </si>
  <si>
    <t>United States Government Bonds</t>
  </si>
  <si>
    <t>Průměrný výnos koše státních dluhopisů s průměrnou zbytkovou splatností 10 let</t>
  </si>
  <si>
    <t>Průměr 2 roky</t>
  </si>
  <si>
    <t>Průměr 5 let</t>
  </si>
  <si>
    <t>Průměr 7 let</t>
  </si>
  <si>
    <t>Průměr 10 let</t>
  </si>
  <si>
    <t>Kreditní přirážka</t>
  </si>
  <si>
    <t>Náklady cizího kapitálu před zdaněním</t>
  </si>
  <si>
    <t>Spotová výnosová míra českých desetiletých státních dluhopisů ke dni aktualizace</t>
  </si>
  <si>
    <t>"Vynosy cz dluhopisu 10R"</t>
  </si>
  <si>
    <t>"Data - Vynosy cz dluhopisu 10R"</t>
  </si>
  <si>
    <t>"Dluhopisy (bez US)"</t>
  </si>
  <si>
    <t>"Beta + Kapitálová struktura"</t>
  </si>
  <si>
    <t>"Riziková prémie trhu"</t>
  </si>
  <si>
    <t>"Dluhopisy (s US)"</t>
  </si>
  <si>
    <t>Zdroj: finbox.com</t>
  </si>
  <si>
    <t>Výnosy státních dluhopisů</t>
  </si>
  <si>
    <t>Průměrný výnos do splatnosti (YTM)</t>
  </si>
  <si>
    <t>korporátní dluhopisy emitované společnostmi v peer group</t>
  </si>
  <si>
    <t>Výnosová míra státních dluhopisů</t>
  </si>
  <si>
    <t>Zdroj:</t>
  </si>
  <si>
    <t>www.boerse-frankfurt.de</t>
  </si>
  <si>
    <t>www.worldgovernmentbonds.com</t>
  </si>
  <si>
    <t>Kreditní prirážka (dluhová prémie) - společnosti bez US</t>
  </si>
  <si>
    <t>Kreditní přirážka (dluhová prémie) - společnosti s US</t>
  </si>
  <si>
    <t>Výnosy státních dluhopisu</t>
  </si>
  <si>
    <t>"Státní dluhopisy - svět"</t>
  </si>
  <si>
    <t>worldgovernmentbonds.com</t>
  </si>
  <si>
    <t>Spot (20.11.2023)</t>
  </si>
  <si>
    <t>https://www.investing.com/rates-bonds/czech-republic-10-year-bond-yield-historical-data</t>
  </si>
  <si>
    <t>Průměr 3 roky</t>
  </si>
  <si>
    <t>Výnosové míry (yields) českých státních dluhopisů se splatností 10 let - průměr za období 11/2020 - 10/2023 (3 roky)</t>
  </si>
  <si>
    <t>Náklady cizího kapitálu pro poskytovatele poštovních služeb s povinností poskytovat US</t>
  </si>
  <si>
    <t>Náklady cizího kapitálu pro poskytovatele poštovních služeb bez povinnosti poskytovat US</t>
  </si>
  <si>
    <t>Nezadlužený koeficient beta</t>
  </si>
  <si>
    <t>Poměr D/(D+E)</t>
  </si>
  <si>
    <t>International Distributions Services plc</t>
  </si>
  <si>
    <t>Koeficient beta</t>
  </si>
  <si>
    <t>Rok emise / Rok splatnosti</t>
  </si>
  <si>
    <t>Výnos do splatnosti (YTM)</t>
  </si>
  <si>
    <t>Poskytovatelé poštovních služeb neposkytující US</t>
  </si>
  <si>
    <t>Kreditní přirážka - průměr</t>
  </si>
  <si>
    <t>Exportováno: 10.11.2023 13:16:59</t>
  </si>
  <si>
    <t>Poskytovatel poštovních služeb s povinností poskytovat US</t>
  </si>
  <si>
    <t>Poskytovatel poštovních služeb bez povinnosti poskytovat US</t>
  </si>
  <si>
    <t>Poskytovatel poštovních služeb bez povinností poskytovat US</t>
  </si>
  <si>
    <t>WACC po zdanění</t>
  </si>
  <si>
    <t>"re výpočet"</t>
  </si>
  <si>
    <t>"rd výpočet"</t>
  </si>
  <si>
    <t>Náklady vlastního kapitálu (re)</t>
  </si>
  <si>
    <t>Náklady cizího kapitálu (rd)</t>
  </si>
  <si>
    <t>WACC před zdaněním</t>
  </si>
  <si>
    <r>
      <t>WACC</t>
    </r>
    <r>
      <rPr>
        <i/>
        <vertAlign val="subscript"/>
        <sz val="14"/>
        <color rgb="FF000000"/>
        <rFont val="Georgia"/>
        <family val="1"/>
        <charset val="238"/>
      </rPr>
      <t>BT</t>
    </r>
  </si>
  <si>
    <t>Náklady cizího kapitálu</t>
  </si>
  <si>
    <t>E</t>
  </si>
  <si>
    <t>Tržní hodnota vlastního kapitálu</t>
  </si>
  <si>
    <t>Tržní hodnota cizího kapitálu</t>
  </si>
  <si>
    <t>E/(D+E)</t>
  </si>
  <si>
    <r>
      <t>WACC</t>
    </r>
    <r>
      <rPr>
        <i/>
        <vertAlign val="subscript"/>
        <sz val="14"/>
        <color rgb="FF000000"/>
        <rFont val="Georgia"/>
        <family val="1"/>
        <charset val="238"/>
      </rPr>
      <t>AT</t>
    </r>
  </si>
  <si>
    <r>
      <t>r</t>
    </r>
    <r>
      <rPr>
        <i/>
        <vertAlign val="subscript"/>
        <sz val="14"/>
        <color rgb="FF000000"/>
        <rFont val="Georgia"/>
        <family val="1"/>
        <charset val="238"/>
      </rPr>
      <t>e</t>
    </r>
  </si>
  <si>
    <r>
      <t>r</t>
    </r>
    <r>
      <rPr>
        <i/>
        <vertAlign val="subscript"/>
        <sz val="14"/>
        <color rgb="FF000000"/>
        <rFont val="Georgia"/>
        <family val="1"/>
        <charset val="238"/>
      </rPr>
      <t>d</t>
    </r>
  </si>
  <si>
    <t xml:space="preserve">D </t>
  </si>
  <si>
    <r>
      <t>r</t>
    </r>
    <r>
      <rPr>
        <i/>
        <vertAlign val="subscript"/>
        <sz val="14"/>
        <color rgb="FF000000"/>
        <rFont val="Georgia"/>
        <family val="1"/>
        <charset val="238"/>
      </rPr>
      <t>f</t>
    </r>
  </si>
  <si>
    <t>t</t>
  </si>
  <si>
    <r>
      <t>ß</t>
    </r>
    <r>
      <rPr>
        <i/>
        <vertAlign val="subscript"/>
        <sz val="14"/>
        <color rgb="FF000000"/>
        <rFont val="Georgia"/>
        <family val="1"/>
        <charset val="238"/>
      </rPr>
      <t>L</t>
    </r>
  </si>
  <si>
    <t>ERP</t>
  </si>
  <si>
    <r>
      <t>ß</t>
    </r>
    <r>
      <rPr>
        <i/>
        <vertAlign val="subscript"/>
        <sz val="14"/>
        <color rgb="FF000000"/>
        <rFont val="Georgia"/>
        <family val="1"/>
        <charset val="238"/>
      </rPr>
      <t>U</t>
    </r>
  </si>
  <si>
    <r>
      <t>(D/E)</t>
    </r>
    <r>
      <rPr>
        <i/>
        <vertAlign val="subscript"/>
        <sz val="14"/>
        <color rgb="FF000000"/>
        <rFont val="Georgia"/>
        <family val="1"/>
        <charset val="238"/>
      </rPr>
      <t>M</t>
    </r>
  </si>
  <si>
    <t>Poměr dlouhodobého dluhu a tržní hodnoty vlastního kapitálu</t>
  </si>
  <si>
    <t>Zkratka použitá v prezentaci</t>
  </si>
  <si>
    <t>Zkratka použitá v kalkulaci</t>
  </si>
  <si>
    <t>US</t>
  </si>
  <si>
    <t>Univerzální služba</t>
  </si>
  <si>
    <t>YTM</t>
  </si>
  <si>
    <t>"Yield to maturity", česky výnos do splatnosti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</si>
</sst>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dd\.mm\.yyyy"/>
    <numFmt numFmtId="166" formatCode="###,###,###,###,##0.00;\-###,###,###,###,##0.00"/>
    <numFmt numFmtId="167" formatCode="0.000%"/>
    <numFmt numFmtId="168" formatCode="0.0000%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theme="0"/>
      <name val="Georgia"/>
      <family val="1"/>
      <charset val="238"/>
    </font>
    <font>
      <sz val="14"/>
      <color theme="1"/>
      <name val="Georgia"/>
      <family val="1"/>
      <charset val="238"/>
    </font>
    <font>
      <sz val="14"/>
      <name val="Georgia"/>
      <family val="1"/>
      <charset val="238"/>
    </font>
    <font>
      <b/>
      <sz val="14"/>
      <color theme="1"/>
      <name val="Georgia"/>
      <family val="1"/>
      <charset val="238"/>
    </font>
    <font>
      <sz val="14"/>
      <color theme="0"/>
      <name val="Georgia"/>
      <family val="1"/>
      <charset val="238"/>
    </font>
    <font>
      <u/>
      <sz val="14"/>
      <color theme="10"/>
      <name val="Georgia"/>
      <family val="1"/>
      <charset val="238"/>
    </font>
    <font>
      <b/>
      <sz val="14"/>
      <color rgb="FF2526A9"/>
      <name val="Georgia"/>
      <family val="1"/>
      <charset val="238"/>
    </font>
    <font>
      <i/>
      <sz val="14"/>
      <color rgb="FF000000"/>
      <name val="Georgia"/>
      <family val="1"/>
      <charset val="238"/>
    </font>
    <font>
      <i/>
      <vertAlign val="subscript"/>
      <sz val="14"/>
      <color rgb="FF000000"/>
      <name val="Georgia"/>
      <family val="1"/>
      <charset val="238"/>
    </font>
    <font>
      <i/>
      <sz val="14"/>
      <color theme="1"/>
      <name val="Georg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7F3FD"/>
      </patternFill>
    </fill>
    <fill>
      <patternFill patternType="solid">
        <fgColor rgb="FFFFFFFF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81">
    <xf numFmtId="0" fontId="0" fillId="0" borderId="0" xfId="0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7" fillId="8" borderId="0" xfId="0" applyFont="1" applyFill="1"/>
    <xf numFmtId="43" fontId="7" fillId="8" borderId="0" xfId="7" applyFont="1" applyFill="1"/>
    <xf numFmtId="10" fontId="7" fillId="8" borderId="0" xfId="0" applyNumberFormat="1" applyFont="1" applyFill="1"/>
    <xf numFmtId="0" fontId="8" fillId="8" borderId="0" xfId="0" applyFont="1" applyFill="1"/>
    <xf numFmtId="0" fontId="9" fillId="3" borderId="1" xfId="0" applyFont="1" applyFill="1" applyBorder="1"/>
    <xf numFmtId="43" fontId="9" fillId="3" borderId="1" xfId="7" applyFont="1" applyFill="1" applyBorder="1"/>
    <xf numFmtId="10" fontId="9" fillId="3" borderId="1" xfId="1" applyNumberFormat="1" applyFont="1" applyFill="1" applyBorder="1"/>
    <xf numFmtId="43" fontId="8" fillId="8" borderId="0" xfId="7" applyFont="1" applyFill="1"/>
    <xf numFmtId="10" fontId="7" fillId="8" borderId="0" xfId="1" applyNumberFormat="1" applyFont="1" applyFill="1"/>
    <xf numFmtId="0" fontId="9" fillId="3" borderId="1" xfId="0" applyFont="1" applyFill="1" applyBorder="1" applyAlignment="1">
      <alignment horizontal="right"/>
    </xf>
    <xf numFmtId="0" fontId="7" fillId="8" borderId="0" xfId="0" applyFont="1" applyFill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right" wrapText="1"/>
    </xf>
    <xf numFmtId="0" fontId="6" fillId="4" borderId="0" xfId="0" applyFont="1" applyFill="1" applyAlignment="1">
      <alignment wrapText="1"/>
    </xf>
    <xf numFmtId="10" fontId="7" fillId="0" borderId="0" xfId="0" applyNumberFormat="1" applyFont="1"/>
    <xf numFmtId="0" fontId="7" fillId="0" borderId="0" xfId="0" applyFont="1"/>
    <xf numFmtId="10" fontId="8" fillId="8" borderId="0" xfId="0" applyNumberFormat="1" applyFont="1" applyFill="1"/>
    <xf numFmtId="10" fontId="9" fillId="3" borderId="1" xfId="0" applyNumberFormat="1" applyFont="1" applyFill="1" applyBorder="1"/>
    <xf numFmtId="10" fontId="8" fillId="0" borderId="0" xfId="0" applyNumberFormat="1" applyFont="1"/>
    <xf numFmtId="0" fontId="10" fillId="4" borderId="0" xfId="0" applyFont="1" applyFill="1"/>
    <xf numFmtId="0" fontId="8" fillId="8" borderId="0" xfId="0" applyFont="1" applyFill="1" applyAlignment="1">
      <alignment horizontal="right"/>
    </xf>
    <xf numFmtId="43" fontId="8" fillId="8" borderId="0" xfId="7" applyFont="1" applyFill="1" applyAlignment="1">
      <alignment horizontal="right"/>
    </xf>
    <xf numFmtId="0" fontId="7" fillId="8" borderId="2" xfId="0" applyFont="1" applyFill="1" applyBorder="1"/>
    <xf numFmtId="10" fontId="7" fillId="8" borderId="2" xfId="0" applyNumberFormat="1" applyFont="1" applyFill="1" applyBorder="1"/>
    <xf numFmtId="2" fontId="7" fillId="8" borderId="0" xfId="0" applyNumberFormat="1" applyFont="1" applyFill="1"/>
    <xf numFmtId="2" fontId="7" fillId="8" borderId="2" xfId="0" applyNumberFormat="1" applyFont="1" applyFill="1" applyBorder="1"/>
    <xf numFmtId="2" fontId="7" fillId="0" borderId="0" xfId="0" applyNumberFormat="1" applyFont="1"/>
    <xf numFmtId="0" fontId="8" fillId="8" borderId="0" xfId="0" applyFont="1" applyFill="1" applyAlignment="1">
      <alignment vertical="center" wrapText="1"/>
    </xf>
    <xf numFmtId="10" fontId="8" fillId="8" borderId="0" xfId="1" applyNumberFormat="1" applyFont="1" applyFill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0" fontId="9" fillId="3" borderId="1" xfId="0" applyNumberFormat="1" applyFont="1" applyFill="1" applyBorder="1" applyAlignment="1">
      <alignment vertical="center" wrapText="1"/>
    </xf>
    <xf numFmtId="0" fontId="9" fillId="7" borderId="0" xfId="0" applyFont="1" applyFill="1"/>
    <xf numFmtId="0" fontId="7" fillId="7" borderId="0" xfId="0" applyFont="1" applyFill="1"/>
    <xf numFmtId="0" fontId="9" fillId="2" borderId="0" xfId="0" applyFont="1" applyFill="1"/>
    <xf numFmtId="0" fontId="7" fillId="2" borderId="0" xfId="0" applyFont="1" applyFill="1"/>
    <xf numFmtId="0" fontId="9" fillId="0" borderId="0" xfId="0" applyFont="1"/>
    <xf numFmtId="10" fontId="7" fillId="0" borderId="0" xfId="1" applyNumberFormat="1" applyFont="1" applyFill="1" applyAlignment="1">
      <alignment vertical="center" wrapText="1"/>
    </xf>
    <xf numFmtId="10" fontId="9" fillId="0" borderId="0" xfId="0" applyNumberFormat="1" applyFont="1" applyAlignment="1">
      <alignment vertical="center" wrapText="1"/>
    </xf>
    <xf numFmtId="10" fontId="7" fillId="0" borderId="0" xfId="1" applyNumberFormat="1" applyFont="1"/>
    <xf numFmtId="0" fontId="9" fillId="0" borderId="0" xfId="0" applyFont="1" applyAlignment="1">
      <alignment wrapText="1"/>
    </xf>
    <xf numFmtId="0" fontId="6" fillId="0" borderId="0" xfId="0" applyFont="1"/>
    <xf numFmtId="0" fontId="10" fillId="0" borderId="0" xfId="0" applyFont="1"/>
    <xf numFmtId="164" fontId="7" fillId="0" borderId="0" xfId="0" applyNumberFormat="1" applyFont="1"/>
    <xf numFmtId="14" fontId="7" fillId="0" borderId="0" xfId="0" applyNumberFormat="1" applyFont="1"/>
    <xf numFmtId="164" fontId="7" fillId="0" borderId="0" xfId="1" applyNumberFormat="1" applyFont="1"/>
    <xf numFmtId="9" fontId="7" fillId="0" borderId="0" xfId="0" applyNumberFormat="1" applyFont="1"/>
    <xf numFmtId="0" fontId="11" fillId="0" borderId="0" xfId="2" applyFont="1"/>
    <xf numFmtId="17" fontId="7" fillId="0" borderId="0" xfId="0" applyNumberFormat="1" applyFont="1"/>
    <xf numFmtId="16" fontId="7" fillId="0" borderId="0" xfId="0" applyNumberFormat="1" applyFont="1"/>
    <xf numFmtId="16" fontId="9" fillId="0" borderId="0" xfId="0" applyNumberFormat="1" applyFont="1"/>
    <xf numFmtId="167" fontId="7" fillId="0" borderId="0" xfId="0" applyNumberFormat="1" applyFont="1"/>
    <xf numFmtId="0" fontId="7" fillId="0" borderId="2" xfId="0" applyFont="1" applyBorder="1"/>
    <xf numFmtId="10" fontId="7" fillId="0" borderId="2" xfId="1" applyNumberFormat="1" applyFont="1" applyBorder="1"/>
    <xf numFmtId="0" fontId="7" fillId="8" borderId="0" xfId="0" applyFont="1" applyFill="1" applyAlignment="1">
      <alignment horizontal="right" wrapText="1"/>
    </xf>
    <xf numFmtId="49" fontId="7" fillId="8" borderId="0" xfId="0" applyNumberFormat="1" applyFont="1" applyFill="1" applyAlignment="1">
      <alignment horizontal="right" wrapText="1"/>
    </xf>
    <xf numFmtId="0" fontId="6" fillId="4" borderId="0" xfId="0" applyFont="1" applyFill="1" applyAlignment="1">
      <alignment horizontal="right" wrapText="1"/>
    </xf>
    <xf numFmtId="0" fontId="9" fillId="3" borderId="1" xfId="0" applyFont="1" applyFill="1" applyBorder="1" applyAlignment="1">
      <alignment horizontal="center" wrapText="1"/>
    </xf>
    <xf numFmtId="168" fontId="7" fillId="8" borderId="0" xfId="1" applyNumberFormat="1" applyFont="1" applyFill="1" applyAlignment="1">
      <alignment horizontal="right" wrapText="1"/>
    </xf>
    <xf numFmtId="167" fontId="7" fillId="8" borderId="0" xfId="1" applyNumberFormat="1" applyFont="1" applyFill="1" applyAlignment="1">
      <alignment horizontal="right" wrapText="1"/>
    </xf>
    <xf numFmtId="167" fontId="7" fillId="8" borderId="0" xfId="0" applyNumberFormat="1" applyFont="1" applyFill="1" applyAlignment="1">
      <alignment horizontal="right" wrapText="1"/>
    </xf>
    <xf numFmtId="167" fontId="9" fillId="3" borderId="1" xfId="0" applyNumberFormat="1" applyFont="1" applyFill="1" applyBorder="1" applyAlignment="1">
      <alignment horizontal="right" wrapText="1"/>
    </xf>
    <xf numFmtId="0" fontId="7" fillId="8" borderId="0" xfId="0" applyFont="1" applyFill="1" applyAlignment="1">
      <alignment horizontal="right"/>
    </xf>
    <xf numFmtId="168" fontId="7" fillId="8" borderId="0" xfId="1" applyNumberFormat="1" applyFont="1" applyFill="1" applyAlignment="1">
      <alignment horizontal="right"/>
    </xf>
    <xf numFmtId="167" fontId="7" fillId="8" borderId="0" xfId="1" applyNumberFormat="1" applyFont="1" applyFill="1" applyAlignment="1">
      <alignment horizontal="right"/>
    </xf>
    <xf numFmtId="167" fontId="7" fillId="8" borderId="0" xfId="0" applyNumberFormat="1" applyFont="1" applyFill="1" applyAlignment="1">
      <alignment horizontal="right"/>
    </xf>
    <xf numFmtId="167" fontId="9" fillId="3" borderId="1" xfId="0" applyNumberFormat="1" applyFont="1" applyFill="1" applyBorder="1" applyAlignment="1">
      <alignment horizontal="right"/>
    </xf>
    <xf numFmtId="0" fontId="7" fillId="0" borderId="0" xfId="8" applyFont="1"/>
    <xf numFmtId="0" fontId="7" fillId="5" borderId="3" xfId="8" applyFont="1" applyFill="1" applyBorder="1" applyAlignment="1">
      <alignment horizontal="left" vertical="top" wrapText="1"/>
    </xf>
    <xf numFmtId="0" fontId="7" fillId="5" borderId="3" xfId="8" applyFont="1" applyFill="1" applyBorder="1" applyAlignment="1">
      <alignment horizontal="center" vertical="top" wrapText="1"/>
    </xf>
    <xf numFmtId="165" fontId="7" fillId="5" borderId="3" xfId="8" applyNumberFormat="1" applyFont="1" applyFill="1" applyBorder="1" applyAlignment="1">
      <alignment horizontal="left" vertical="top" wrapText="1"/>
    </xf>
    <xf numFmtId="166" fontId="7" fillId="6" borderId="3" xfId="8" applyNumberFormat="1" applyFont="1" applyFill="1" applyBorder="1" applyAlignment="1">
      <alignment horizontal="right" vertical="top" wrapText="1"/>
    </xf>
    <xf numFmtId="166" fontId="7" fillId="0" borderId="0" xfId="8" applyNumberFormat="1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8" applyFont="1" applyAlignment="1">
      <alignment horizontal="left"/>
    </xf>
    <xf numFmtId="0" fontId="7" fillId="0" borderId="0" xfId="8" applyFont="1" applyAlignment="1">
      <alignment horizontal="left"/>
    </xf>
  </cellXfs>
  <cellStyles count="9">
    <cellStyle name="Čárka" xfId="7" builtinId="3"/>
    <cellStyle name="Hypertextové prepojenie 2" xfId="4" xr:uid="{3CFA3CDF-AECD-4740-A858-821C9BDA8771}"/>
    <cellStyle name="Hypertextový odkaz" xfId="2" builtinId="8"/>
    <cellStyle name="Normálna 2" xfId="3" xr:uid="{40E69F14-4F1E-49C7-BEAF-190887636CAC}"/>
    <cellStyle name="Normálna 3" xfId="8" xr:uid="{1AF9DFB2-975C-45A4-8B34-59EA0E072CC4}"/>
    <cellStyle name="Normální" xfId="0" builtinId="0"/>
    <cellStyle name="Percentá 2" xfId="6" xr:uid="{36D06E31-F0ED-4998-A0AB-DF0E0490C3ED}"/>
    <cellStyle name="Percentá 3" xfId="5" xr:uid="{8734241A-58DF-4C79-9C2A-511A018BBCC1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worldgovernmentbonds.com/" TargetMode="External"/><Relationship Id="rId1" Type="http://schemas.openxmlformats.org/officeDocument/2006/relationships/hyperlink" Target="http://www.boerse-frankfurt.d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worldgovernmentbonds.com/" TargetMode="External"/><Relationship Id="rId1" Type="http://schemas.openxmlformats.org/officeDocument/2006/relationships/hyperlink" Target="http://www.boerse-frankfurt.de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25180-585D-4FDE-B140-96C9F1D99828}">
  <dimension ref="A1:D17"/>
  <sheetViews>
    <sheetView workbookViewId="0">
      <selection activeCell="A17" sqref="A17"/>
    </sheetView>
  </sheetViews>
  <sheetFormatPr defaultRowHeight="18" x14ac:dyDescent="0.35"/>
  <cols>
    <col min="1" max="1" width="28.44140625" style="75" customWidth="1"/>
    <col min="2" max="2" width="73.44140625" style="75" bestFit="1" customWidth="1"/>
    <col min="3" max="16384" width="8.88671875" style="18"/>
  </cols>
  <sheetData>
    <row r="1" spans="1:4" s="76" customFormat="1" ht="36" x14ac:dyDescent="0.3">
      <c r="A1" s="76" t="s">
        <v>185</v>
      </c>
      <c r="B1" s="76" t="s">
        <v>186</v>
      </c>
    </row>
    <row r="2" spans="1:4" s="76" customFormat="1" ht="19.2" x14ac:dyDescent="0.3">
      <c r="A2" s="77" t="s">
        <v>174</v>
      </c>
      <c r="B2" s="75" t="s">
        <v>162</v>
      </c>
    </row>
    <row r="3" spans="1:4" s="76" customFormat="1" ht="19.2" x14ac:dyDescent="0.3">
      <c r="A3" s="77" t="s">
        <v>168</v>
      </c>
      <c r="B3" s="75" t="s">
        <v>167</v>
      </c>
    </row>
    <row r="4" spans="1:4" ht="19.2" x14ac:dyDescent="0.35">
      <c r="A4" s="77" t="s">
        <v>175</v>
      </c>
      <c r="B4" s="75" t="s">
        <v>8</v>
      </c>
      <c r="D4" s="75"/>
    </row>
    <row r="5" spans="1:4" ht="19.2" x14ac:dyDescent="0.35">
      <c r="A5" s="77" t="s">
        <v>176</v>
      </c>
      <c r="B5" s="75" t="s">
        <v>169</v>
      </c>
    </row>
    <row r="6" spans="1:4" x14ac:dyDescent="0.35">
      <c r="A6" s="77" t="s">
        <v>170</v>
      </c>
      <c r="B6" s="75" t="s">
        <v>171</v>
      </c>
    </row>
    <row r="7" spans="1:4" x14ac:dyDescent="0.35">
      <c r="A7" s="77" t="s">
        <v>177</v>
      </c>
      <c r="B7" s="75" t="s">
        <v>172</v>
      </c>
    </row>
    <row r="8" spans="1:4" x14ac:dyDescent="0.35">
      <c r="A8" s="77" t="s">
        <v>173</v>
      </c>
      <c r="B8" s="75" t="s">
        <v>14</v>
      </c>
    </row>
    <row r="9" spans="1:4" x14ac:dyDescent="0.35">
      <c r="A9" s="77" t="s">
        <v>24</v>
      </c>
      <c r="B9" s="75" t="s">
        <v>16</v>
      </c>
    </row>
    <row r="10" spans="1:4" x14ac:dyDescent="0.35">
      <c r="A10" s="77" t="s">
        <v>179</v>
      </c>
      <c r="B10" s="75" t="s">
        <v>25</v>
      </c>
    </row>
    <row r="11" spans="1:4" ht="19.2" x14ac:dyDescent="0.35">
      <c r="A11" s="77" t="s">
        <v>178</v>
      </c>
      <c r="B11" s="75" t="s">
        <v>9</v>
      </c>
    </row>
    <row r="12" spans="1:4" ht="19.2" x14ac:dyDescent="0.35">
      <c r="A12" s="77" t="s">
        <v>180</v>
      </c>
      <c r="B12" s="75" t="s">
        <v>78</v>
      </c>
    </row>
    <row r="13" spans="1:4" ht="19.2" x14ac:dyDescent="0.35">
      <c r="A13" s="77" t="s">
        <v>182</v>
      </c>
      <c r="B13" s="75" t="s">
        <v>150</v>
      </c>
    </row>
    <row r="14" spans="1:4" x14ac:dyDescent="0.35">
      <c r="A14" s="77" t="s">
        <v>181</v>
      </c>
      <c r="B14" s="75" t="s">
        <v>22</v>
      </c>
    </row>
    <row r="15" spans="1:4" ht="19.2" x14ac:dyDescent="0.35">
      <c r="A15" s="77" t="s">
        <v>183</v>
      </c>
      <c r="B15" s="75" t="s">
        <v>184</v>
      </c>
    </row>
    <row r="16" spans="1:4" x14ac:dyDescent="0.35">
      <c r="A16" s="77" t="s">
        <v>187</v>
      </c>
      <c r="B16" s="75" t="s">
        <v>188</v>
      </c>
    </row>
    <row r="17" spans="1:2" x14ac:dyDescent="0.35">
      <c r="A17" s="78" t="s">
        <v>189</v>
      </c>
      <c r="B17" s="75" t="s">
        <v>190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C9491-65C6-4727-B292-05955CEF9DE6}">
  <dimension ref="B1:I42"/>
  <sheetViews>
    <sheetView workbookViewId="0">
      <selection activeCell="D1" sqref="D1"/>
    </sheetView>
  </sheetViews>
  <sheetFormatPr defaultRowHeight="18" x14ac:dyDescent="0.35"/>
  <cols>
    <col min="1" max="1" width="8.88671875" style="18"/>
    <col min="2" max="2" width="49" style="18" customWidth="1"/>
    <col min="3" max="5" width="27.5546875" style="18" customWidth="1"/>
    <col min="6" max="6" width="23.77734375" style="18" customWidth="1"/>
    <col min="7" max="16384" width="8.88671875" style="18"/>
  </cols>
  <sheetData>
    <row r="1" spans="2:6" s="37" customFormat="1" x14ac:dyDescent="0.35">
      <c r="B1" s="36" t="s">
        <v>140</v>
      </c>
      <c r="C1" s="36"/>
    </row>
    <row r="4" spans="2:6" x14ac:dyDescent="0.35">
      <c r="B4" s="38" t="s">
        <v>133</v>
      </c>
    </row>
    <row r="5" spans="2:6" x14ac:dyDescent="0.35">
      <c r="B5" s="38" t="s">
        <v>134</v>
      </c>
      <c r="E5" s="18" t="s">
        <v>142</v>
      </c>
    </row>
    <row r="6" spans="2:6" ht="36" x14ac:dyDescent="0.35">
      <c r="B6" s="1" t="s">
        <v>0</v>
      </c>
      <c r="C6" s="58" t="s">
        <v>154</v>
      </c>
      <c r="D6" s="58" t="s">
        <v>155</v>
      </c>
      <c r="E6" s="58" t="s">
        <v>141</v>
      </c>
      <c r="F6" s="58" t="s">
        <v>122</v>
      </c>
    </row>
    <row r="7" spans="2:6" x14ac:dyDescent="0.35">
      <c r="B7" s="13" t="s">
        <v>48</v>
      </c>
      <c r="C7" s="56" t="s">
        <v>49</v>
      </c>
      <c r="D7" s="60">
        <v>3.4844E-2</v>
      </c>
      <c r="E7" s="61">
        <f>'Státní dluhopisy - svět'!D12</f>
        <v>2.9260000000000001E-2</v>
      </c>
      <c r="F7" s="62">
        <f>D7-E7</f>
        <v>5.5839999999999987E-3</v>
      </c>
    </row>
    <row r="8" spans="2:6" x14ac:dyDescent="0.35">
      <c r="B8" s="13" t="s">
        <v>48</v>
      </c>
      <c r="C8" s="56" t="s">
        <v>50</v>
      </c>
      <c r="D8" s="60">
        <v>3.8040999999999998E-2</v>
      </c>
      <c r="E8" s="61">
        <f>'Státní dluhopisy - svět'!D19</f>
        <v>2.5860000000000001E-2</v>
      </c>
      <c r="F8" s="62">
        <f t="shared" ref="F8:F18" si="0">D8-E8</f>
        <v>1.2180999999999997E-2</v>
      </c>
    </row>
    <row r="9" spans="2:6" x14ac:dyDescent="0.35">
      <c r="B9" s="13" t="s">
        <v>48</v>
      </c>
      <c r="C9" s="57" t="s">
        <v>51</v>
      </c>
      <c r="D9" s="60">
        <v>3.6708999999999999E-2</v>
      </c>
      <c r="E9" s="61">
        <f>'Státní dluhopisy - svět'!D10</f>
        <v>3.6170000000000001E-2</v>
      </c>
      <c r="F9" s="62">
        <f t="shared" si="0"/>
        <v>5.3899999999999781E-4</v>
      </c>
    </row>
    <row r="10" spans="2:6" x14ac:dyDescent="0.35">
      <c r="B10" s="13" t="s">
        <v>6</v>
      </c>
      <c r="C10" s="56" t="s">
        <v>52</v>
      </c>
      <c r="D10" s="60">
        <v>4.4330000000000001E-2</v>
      </c>
      <c r="E10" s="61">
        <f>'Státní dluhopisy - svět'!D26</f>
        <v>3.7969999999999997E-2</v>
      </c>
      <c r="F10" s="62">
        <f t="shared" si="0"/>
        <v>6.3600000000000045E-3</v>
      </c>
    </row>
    <row r="11" spans="2:6" x14ac:dyDescent="0.35">
      <c r="B11" s="13" t="s">
        <v>6</v>
      </c>
      <c r="C11" s="56" t="s">
        <v>53</v>
      </c>
      <c r="D11" s="60">
        <v>4.2413999999999993E-2</v>
      </c>
      <c r="E11" s="61">
        <f>'Státní dluhopisy - svět'!D28</f>
        <v>2.8910000000000002E-2</v>
      </c>
      <c r="F11" s="62">
        <f t="shared" si="0"/>
        <v>1.3503999999999992E-2</v>
      </c>
    </row>
    <row r="12" spans="2:6" x14ac:dyDescent="0.35">
      <c r="B12" s="13" t="s">
        <v>54</v>
      </c>
      <c r="C12" s="56" t="s">
        <v>55</v>
      </c>
      <c r="D12" s="60">
        <v>4.1006999999999995E-2</v>
      </c>
      <c r="E12" s="61">
        <f>'Státní dluhopisy - svět'!D46</f>
        <v>2.964E-2</v>
      </c>
      <c r="F12" s="62">
        <f t="shared" si="0"/>
        <v>1.1366999999999995E-2</v>
      </c>
    </row>
    <row r="13" spans="2:6" x14ac:dyDescent="0.35">
      <c r="B13" s="13" t="s">
        <v>30</v>
      </c>
      <c r="C13" s="56" t="s">
        <v>56</v>
      </c>
      <c r="D13" s="60">
        <v>4.3914000000000002E-2</v>
      </c>
      <c r="E13" s="61">
        <f>'Státní dluhopisy - svět'!D62</f>
        <v>3.7600000000000001E-2</v>
      </c>
      <c r="F13" s="62">
        <f t="shared" si="0"/>
        <v>6.3140000000000002E-3</v>
      </c>
    </row>
    <row r="14" spans="2:6" x14ac:dyDescent="0.35">
      <c r="B14" s="13" t="s">
        <v>30</v>
      </c>
      <c r="C14" s="56" t="s">
        <v>57</v>
      </c>
      <c r="D14" s="60">
        <v>4.5319999999999999E-2</v>
      </c>
      <c r="E14" s="61">
        <f>'Státní dluhopisy - svět'!D66</f>
        <v>3.6949999999999997E-2</v>
      </c>
      <c r="F14" s="62">
        <f t="shared" si="0"/>
        <v>8.3700000000000024E-3</v>
      </c>
    </row>
    <row r="15" spans="2:6" x14ac:dyDescent="0.35">
      <c r="B15" s="13" t="s">
        <v>58</v>
      </c>
      <c r="C15" s="56" t="s">
        <v>53</v>
      </c>
      <c r="D15" s="60">
        <v>4.8926999999999998E-2</v>
      </c>
      <c r="E15" s="61">
        <f>'Státní dluhopisy - svět'!D82</f>
        <v>4.2209999999999998E-2</v>
      </c>
      <c r="F15" s="62">
        <f t="shared" si="0"/>
        <v>6.7170000000000007E-3</v>
      </c>
    </row>
    <row r="16" spans="2:6" x14ac:dyDescent="0.35">
      <c r="B16" s="13" t="s">
        <v>58</v>
      </c>
      <c r="C16" s="56" t="s">
        <v>59</v>
      </c>
      <c r="D16" s="60">
        <v>5.1119000000000005E-2</v>
      </c>
      <c r="E16" s="61">
        <f>'Státní dluhopisy - svět'!D84</f>
        <v>4.1070000000000002E-2</v>
      </c>
      <c r="F16" s="62">
        <f t="shared" si="0"/>
        <v>1.0049000000000002E-2</v>
      </c>
    </row>
    <row r="17" spans="2:9" x14ac:dyDescent="0.35">
      <c r="B17" s="13" t="s">
        <v>58</v>
      </c>
      <c r="C17" s="56" t="s">
        <v>60</v>
      </c>
      <c r="D17" s="60">
        <v>7.2499999999999995E-2</v>
      </c>
      <c r="E17" s="61">
        <f>'Státní dluhopisy - svět'!D86</f>
        <v>3.9570000000000001E-2</v>
      </c>
      <c r="F17" s="62">
        <f t="shared" si="0"/>
        <v>3.2929999999999994E-2</v>
      </c>
    </row>
    <row r="18" spans="2:9" x14ac:dyDescent="0.35">
      <c r="B18" s="13" t="s">
        <v>58</v>
      </c>
      <c r="C18" s="56" t="s">
        <v>61</v>
      </c>
      <c r="D18" s="60">
        <v>4.5773000000000001E-2</v>
      </c>
      <c r="E18" s="61">
        <f>'Státní dluhopisy - svět'!D80</f>
        <v>4.9390000000000003E-2</v>
      </c>
      <c r="F18" s="62">
        <f t="shared" si="0"/>
        <v>-3.6170000000000022E-3</v>
      </c>
    </row>
    <row r="19" spans="2:9" x14ac:dyDescent="0.35">
      <c r="B19" s="14" t="s">
        <v>157</v>
      </c>
      <c r="C19" s="59"/>
      <c r="D19" s="15"/>
      <c r="E19" s="15"/>
      <c r="F19" s="63">
        <f>AVERAGE(F7:F18)</f>
        <v>9.1914999999999983E-3</v>
      </c>
    </row>
    <row r="20" spans="2:9" x14ac:dyDescent="0.35">
      <c r="B20" s="18" t="s">
        <v>136</v>
      </c>
    </row>
    <row r="21" spans="2:9" x14ac:dyDescent="0.35">
      <c r="B21" s="49" t="s">
        <v>137</v>
      </c>
    </row>
    <row r="22" spans="2:9" x14ac:dyDescent="0.35">
      <c r="B22" s="49" t="s">
        <v>138</v>
      </c>
    </row>
    <row r="25" spans="2:9" x14ac:dyDescent="0.35">
      <c r="I25" s="51"/>
    </row>
    <row r="26" spans="2:9" x14ac:dyDescent="0.35">
      <c r="I26" s="51"/>
    </row>
    <row r="27" spans="2:9" x14ac:dyDescent="0.35">
      <c r="I27" s="51"/>
    </row>
    <row r="28" spans="2:9" x14ac:dyDescent="0.35">
      <c r="I28" s="51"/>
    </row>
    <row r="29" spans="2:9" x14ac:dyDescent="0.35">
      <c r="I29" s="51"/>
    </row>
    <row r="30" spans="2:9" x14ac:dyDescent="0.35">
      <c r="I30" s="51"/>
    </row>
    <row r="31" spans="2:9" x14ac:dyDescent="0.35">
      <c r="I31" s="51"/>
    </row>
    <row r="32" spans="2:9" x14ac:dyDescent="0.35">
      <c r="I32" s="51"/>
    </row>
    <row r="33" spans="9:9" x14ac:dyDescent="0.35">
      <c r="I33" s="51"/>
    </row>
    <row r="34" spans="9:9" x14ac:dyDescent="0.35">
      <c r="I34" s="51"/>
    </row>
    <row r="35" spans="9:9" x14ac:dyDescent="0.35">
      <c r="I35" s="51"/>
    </row>
    <row r="36" spans="9:9" x14ac:dyDescent="0.35">
      <c r="I36" s="51"/>
    </row>
    <row r="37" spans="9:9" x14ac:dyDescent="0.35">
      <c r="I37" s="51"/>
    </row>
    <row r="38" spans="9:9" x14ac:dyDescent="0.35">
      <c r="I38" s="51"/>
    </row>
    <row r="39" spans="9:9" x14ac:dyDescent="0.35">
      <c r="I39" s="51"/>
    </row>
    <row r="40" spans="9:9" x14ac:dyDescent="0.35">
      <c r="I40" s="51"/>
    </row>
    <row r="41" spans="9:9" x14ac:dyDescent="0.35">
      <c r="I41" s="51"/>
    </row>
    <row r="42" spans="9:9" x14ac:dyDescent="0.35">
      <c r="I42" s="51"/>
    </row>
  </sheetData>
  <hyperlinks>
    <hyperlink ref="B21" r:id="rId1" xr:uid="{A92FD6C8-1550-4CAA-9967-E3B20C5444E7}"/>
    <hyperlink ref="B22" r:id="rId2" xr:uid="{1CB00AD9-073B-4E49-86CB-A9E8DEC18773}"/>
  </hyperlinks>
  <pageMargins left="0.7" right="0.7" top="0.75" bottom="0.75" header="0.3" footer="0.3"/>
  <pageSetup paperSize="9" orientation="portrait" r:id="rId3"/>
  <ignoredErrors>
    <ignoredError sqref="C9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D1E4D-C509-4BB6-8E67-D9EFF9772C96}">
  <dimension ref="B1:J22"/>
  <sheetViews>
    <sheetView workbookViewId="0"/>
  </sheetViews>
  <sheetFormatPr defaultRowHeight="18" x14ac:dyDescent="0.35"/>
  <cols>
    <col min="1" max="1" width="8.88671875" style="18"/>
    <col min="2" max="2" width="49" style="18" customWidth="1"/>
    <col min="3" max="3" width="25.5546875" style="18" customWidth="1"/>
    <col min="4" max="4" width="26.21875" style="18" customWidth="1"/>
    <col min="5" max="5" width="26.5546875" style="18" customWidth="1"/>
    <col min="6" max="6" width="23.77734375" style="18" customWidth="1"/>
    <col min="7" max="16384" width="8.88671875" style="18"/>
  </cols>
  <sheetData>
    <row r="1" spans="2:6" s="37" customFormat="1" x14ac:dyDescent="0.35">
      <c r="B1" s="36" t="s">
        <v>139</v>
      </c>
      <c r="C1" s="36"/>
    </row>
    <row r="4" spans="2:6" x14ac:dyDescent="0.35">
      <c r="B4" s="38" t="s">
        <v>133</v>
      </c>
    </row>
    <row r="5" spans="2:6" x14ac:dyDescent="0.35">
      <c r="B5" s="38" t="s">
        <v>134</v>
      </c>
      <c r="E5" s="18" t="s">
        <v>142</v>
      </c>
    </row>
    <row r="6" spans="2:6" ht="36" x14ac:dyDescent="0.35">
      <c r="B6" s="16" t="s">
        <v>0</v>
      </c>
      <c r="C6" s="58" t="s">
        <v>154</v>
      </c>
      <c r="D6" s="58" t="s">
        <v>155</v>
      </c>
      <c r="E6" s="58" t="s">
        <v>141</v>
      </c>
      <c r="F6" s="58" t="s">
        <v>122</v>
      </c>
    </row>
    <row r="7" spans="2:6" x14ac:dyDescent="0.35">
      <c r="B7" s="3" t="s">
        <v>104</v>
      </c>
      <c r="C7" s="64" t="s">
        <v>62</v>
      </c>
      <c r="D7" s="65">
        <v>5.8818999999999996E-2</v>
      </c>
      <c r="E7" s="66">
        <f>'Státní dluhopisy - svět'!D120</f>
        <v>4.8000000000000001E-2</v>
      </c>
      <c r="F7" s="67">
        <f t="shared" ref="F7:F15" si="0">D7-E7</f>
        <v>1.0818999999999995E-2</v>
      </c>
    </row>
    <row r="8" spans="2:6" x14ac:dyDescent="0.35">
      <c r="B8" s="3" t="s">
        <v>104</v>
      </c>
      <c r="C8" s="64" t="s">
        <v>63</v>
      </c>
      <c r="D8" s="65">
        <v>5.8242000000000002E-2</v>
      </c>
      <c r="E8" s="66">
        <f>'Státní dluhopisy - svět'!D120</f>
        <v>4.8000000000000001E-2</v>
      </c>
      <c r="F8" s="67">
        <f t="shared" si="0"/>
        <v>1.0242000000000001E-2</v>
      </c>
    </row>
    <row r="9" spans="2:6" x14ac:dyDescent="0.35">
      <c r="B9" s="3" t="s">
        <v>104</v>
      </c>
      <c r="C9" s="64" t="s">
        <v>50</v>
      </c>
      <c r="D9" s="65">
        <v>5.5834999999999996E-2</v>
      </c>
      <c r="E9" s="66">
        <f>'Státní dluhopisy - svět'!D119</f>
        <v>4.4389999999999999E-2</v>
      </c>
      <c r="F9" s="67">
        <f t="shared" si="0"/>
        <v>1.1444999999999997E-2</v>
      </c>
    </row>
    <row r="10" spans="2:6" x14ac:dyDescent="0.35">
      <c r="B10" s="3" t="s">
        <v>104</v>
      </c>
      <c r="C10" s="64" t="s">
        <v>64</v>
      </c>
      <c r="D10" s="65">
        <v>5.8596000000000002E-2</v>
      </c>
      <c r="E10" s="66">
        <f>'Státní dluhopisy - svět'!D121</f>
        <v>4.5940000000000002E-2</v>
      </c>
      <c r="F10" s="67">
        <f t="shared" si="0"/>
        <v>1.2656000000000001E-2</v>
      </c>
    </row>
    <row r="11" spans="2:6" x14ac:dyDescent="0.35">
      <c r="B11" s="3" t="s">
        <v>105</v>
      </c>
      <c r="C11" s="64" t="s">
        <v>65</v>
      </c>
      <c r="D11" s="65">
        <v>6.4875999999999989E-2</v>
      </c>
      <c r="E11" s="66">
        <f>'Státní dluhopisy - svět'!D120</f>
        <v>4.8000000000000001E-2</v>
      </c>
      <c r="F11" s="67">
        <f t="shared" si="0"/>
        <v>1.6875999999999988E-2</v>
      </c>
    </row>
    <row r="12" spans="2:6" x14ac:dyDescent="0.35">
      <c r="B12" s="3" t="s">
        <v>105</v>
      </c>
      <c r="C12" s="64" t="s">
        <v>66</v>
      </c>
      <c r="D12" s="65">
        <v>5.917E-2</v>
      </c>
      <c r="E12" s="66">
        <f>'Státní dluhopisy - svět'!D119</f>
        <v>4.4389999999999999E-2</v>
      </c>
      <c r="F12" s="67">
        <f t="shared" si="0"/>
        <v>1.4780000000000001E-2</v>
      </c>
    </row>
    <row r="13" spans="2:6" x14ac:dyDescent="0.35">
      <c r="B13" s="3" t="s">
        <v>105</v>
      </c>
      <c r="C13" s="64" t="s">
        <v>67</v>
      </c>
      <c r="D13" s="65">
        <v>4.1132000000000002E-2</v>
      </c>
      <c r="E13" s="66">
        <f>'Státní dluhopisy - svět'!D117</f>
        <v>4.446E-2</v>
      </c>
      <c r="F13" s="67">
        <f t="shared" si="0"/>
        <v>-3.3279999999999976E-3</v>
      </c>
    </row>
    <row r="14" spans="2:6" x14ac:dyDescent="0.35">
      <c r="B14" s="3" t="s">
        <v>105</v>
      </c>
      <c r="C14" s="64" t="s">
        <v>68</v>
      </c>
      <c r="D14" s="65">
        <v>5.6727E-2</v>
      </c>
      <c r="E14" s="66">
        <f>'Státní dluhopisy - svět'!D116</f>
        <v>4.6249999999999999E-2</v>
      </c>
      <c r="F14" s="67">
        <f t="shared" si="0"/>
        <v>1.0477E-2</v>
      </c>
    </row>
    <row r="15" spans="2:6" x14ac:dyDescent="0.35">
      <c r="B15" s="3" t="s">
        <v>106</v>
      </c>
      <c r="C15" s="64" t="s">
        <v>69</v>
      </c>
      <c r="D15" s="65">
        <v>5.9631999999999998E-2</v>
      </c>
      <c r="E15" s="66">
        <f>'Státní dluhopisy - svět'!D102</f>
        <v>5.2130000000000003E-2</v>
      </c>
      <c r="F15" s="67">
        <f t="shared" si="0"/>
        <v>7.5019999999999948E-3</v>
      </c>
    </row>
    <row r="16" spans="2:6" x14ac:dyDescent="0.35">
      <c r="B16" s="14" t="s">
        <v>157</v>
      </c>
      <c r="C16" s="12"/>
      <c r="D16" s="12"/>
      <c r="E16" s="12"/>
      <c r="F16" s="68">
        <f>AVERAGE(F7:F15)</f>
        <v>1.0163222222222219E-2</v>
      </c>
    </row>
    <row r="17" spans="2:10" x14ac:dyDescent="0.35">
      <c r="C17" s="46"/>
    </row>
    <row r="18" spans="2:10" x14ac:dyDescent="0.35">
      <c r="D18" s="17"/>
    </row>
    <row r="19" spans="2:10" x14ac:dyDescent="0.35">
      <c r="B19" s="18" t="s">
        <v>136</v>
      </c>
      <c r="J19" s="51"/>
    </row>
    <row r="20" spans="2:10" x14ac:dyDescent="0.35">
      <c r="B20" s="49" t="s">
        <v>137</v>
      </c>
      <c r="J20" s="51"/>
    </row>
    <row r="21" spans="2:10" x14ac:dyDescent="0.35">
      <c r="B21" s="49" t="s">
        <v>138</v>
      </c>
      <c r="J21" s="51"/>
    </row>
    <row r="22" spans="2:10" x14ac:dyDescent="0.35">
      <c r="J22" s="51"/>
    </row>
  </sheetData>
  <hyperlinks>
    <hyperlink ref="B20" r:id="rId1" xr:uid="{D08B3FCE-9DF6-4463-869E-DBB019E95792}"/>
    <hyperlink ref="B21" r:id="rId2" xr:uid="{FDAE6714-FA2D-4CAE-9D22-4477B5D15183}"/>
  </hyperlinks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6C9AC-2717-4E42-90B7-3CC83F659E28}">
  <dimension ref="B1:K121"/>
  <sheetViews>
    <sheetView workbookViewId="0">
      <selection activeCell="D1" sqref="D1"/>
    </sheetView>
  </sheetViews>
  <sheetFormatPr defaultRowHeight="18" x14ac:dyDescent="0.35"/>
  <cols>
    <col min="1" max="1" width="8.88671875" style="18"/>
    <col min="2" max="2" width="47.5546875" style="18" bestFit="1" customWidth="1"/>
    <col min="3" max="3" width="12.88671875" style="18" bestFit="1" customWidth="1"/>
    <col min="4" max="4" width="10.109375" style="18" bestFit="1" customWidth="1"/>
    <col min="5" max="5" width="9" style="18" bestFit="1" customWidth="1"/>
    <col min="6" max="16384" width="8.88671875" style="18"/>
  </cols>
  <sheetData>
    <row r="1" spans="2:5" s="37" customFormat="1" x14ac:dyDescent="0.35">
      <c r="B1" s="36" t="s">
        <v>135</v>
      </c>
      <c r="C1" s="36"/>
      <c r="D1" s="36"/>
    </row>
    <row r="4" spans="2:5" x14ac:dyDescent="0.35">
      <c r="B4" s="38" t="s">
        <v>143</v>
      </c>
      <c r="C4" s="38" t="s">
        <v>98</v>
      </c>
      <c r="D4" s="38" t="s">
        <v>81</v>
      </c>
      <c r="E4" s="51"/>
    </row>
    <row r="5" spans="2:5" x14ac:dyDescent="0.35">
      <c r="C5" s="38" t="s">
        <v>99</v>
      </c>
      <c r="D5" s="38" t="s">
        <v>100</v>
      </c>
      <c r="E5" s="52">
        <v>45249</v>
      </c>
    </row>
    <row r="6" spans="2:5" x14ac:dyDescent="0.35">
      <c r="B6" s="18" t="s">
        <v>108</v>
      </c>
      <c r="C6" s="18" t="s">
        <v>82</v>
      </c>
      <c r="D6" s="53">
        <v>3.7310000000000003E-2</v>
      </c>
    </row>
    <row r="7" spans="2:5" x14ac:dyDescent="0.35">
      <c r="B7" s="18" t="s">
        <v>108</v>
      </c>
      <c r="C7" s="18" t="s">
        <v>83</v>
      </c>
      <c r="D7" s="53">
        <v>3.7289999999999997E-2</v>
      </c>
    </row>
    <row r="8" spans="2:5" x14ac:dyDescent="0.35">
      <c r="B8" s="18" t="s">
        <v>108</v>
      </c>
      <c r="C8" s="18" t="s">
        <v>84</v>
      </c>
      <c r="D8" s="53">
        <v>3.7560000000000003E-2</v>
      </c>
    </row>
    <row r="9" spans="2:5" x14ac:dyDescent="0.35">
      <c r="B9" s="18" t="s">
        <v>108</v>
      </c>
      <c r="C9" s="18" t="s">
        <v>107</v>
      </c>
      <c r="D9" s="53">
        <v>3.6819999999999999E-2</v>
      </c>
    </row>
    <row r="10" spans="2:5" x14ac:dyDescent="0.35">
      <c r="B10" s="18" t="s">
        <v>108</v>
      </c>
      <c r="C10" s="18" t="s">
        <v>103</v>
      </c>
      <c r="D10" s="53">
        <v>3.6170000000000001E-2</v>
      </c>
    </row>
    <row r="11" spans="2:5" x14ac:dyDescent="0.35">
      <c r="B11" s="18" t="s">
        <v>108</v>
      </c>
      <c r="C11" s="18" t="s">
        <v>85</v>
      </c>
      <c r="D11" s="53">
        <v>2.9659999999999999E-2</v>
      </c>
    </row>
    <row r="12" spans="2:5" x14ac:dyDescent="0.35">
      <c r="B12" s="18" t="s">
        <v>108</v>
      </c>
      <c r="C12" s="18" t="s">
        <v>86</v>
      </c>
      <c r="D12" s="53">
        <v>2.9260000000000001E-2</v>
      </c>
    </row>
    <row r="13" spans="2:5" x14ac:dyDescent="0.35">
      <c r="B13" s="18" t="s">
        <v>108</v>
      </c>
      <c r="C13" s="18" t="s">
        <v>87</v>
      </c>
      <c r="D13" s="53">
        <v>2.64E-2</v>
      </c>
    </row>
    <row r="14" spans="2:5" x14ac:dyDescent="0.35">
      <c r="B14" s="18" t="s">
        <v>108</v>
      </c>
      <c r="C14" s="18" t="s">
        <v>88</v>
      </c>
      <c r="D14" s="53">
        <v>2.5329999999999998E-2</v>
      </c>
    </row>
    <row r="15" spans="2:5" x14ac:dyDescent="0.35">
      <c r="B15" s="18" t="s">
        <v>108</v>
      </c>
      <c r="C15" s="18" t="s">
        <v>89</v>
      </c>
      <c r="D15" s="53">
        <v>2.4680000000000001E-2</v>
      </c>
    </row>
    <row r="16" spans="2:5" x14ac:dyDescent="0.35">
      <c r="B16" s="18" t="s">
        <v>108</v>
      </c>
      <c r="C16" s="18" t="s">
        <v>90</v>
      </c>
      <c r="D16" s="53">
        <v>2.5239999999999999E-2</v>
      </c>
    </row>
    <row r="17" spans="2:4" x14ac:dyDescent="0.35">
      <c r="B17" s="18" t="s">
        <v>108</v>
      </c>
      <c r="C17" s="18" t="s">
        <v>91</v>
      </c>
      <c r="D17" s="53">
        <v>2.4760000000000001E-2</v>
      </c>
    </row>
    <row r="18" spans="2:4" x14ac:dyDescent="0.35">
      <c r="B18" s="18" t="s">
        <v>108</v>
      </c>
      <c r="C18" s="18" t="s">
        <v>92</v>
      </c>
      <c r="D18" s="53">
        <v>2.5059999999999999E-2</v>
      </c>
    </row>
    <row r="19" spans="2:4" x14ac:dyDescent="0.35">
      <c r="B19" s="18" t="s">
        <v>108</v>
      </c>
      <c r="C19" s="18" t="s">
        <v>93</v>
      </c>
      <c r="D19" s="53">
        <v>2.5860000000000001E-2</v>
      </c>
    </row>
    <row r="20" spans="2:4" x14ac:dyDescent="0.35">
      <c r="B20" s="18" t="s">
        <v>108</v>
      </c>
      <c r="C20" s="18" t="s">
        <v>94</v>
      </c>
      <c r="D20" s="53">
        <v>2.8039999999999999E-2</v>
      </c>
    </row>
    <row r="21" spans="2:4" x14ac:dyDescent="0.35">
      <c r="B21" s="18" t="s">
        <v>108</v>
      </c>
      <c r="C21" s="18" t="s">
        <v>95</v>
      </c>
      <c r="D21" s="53">
        <v>2.8510000000000001E-2</v>
      </c>
    </row>
    <row r="22" spans="2:4" x14ac:dyDescent="0.35">
      <c r="B22" s="18" t="s">
        <v>108</v>
      </c>
      <c r="C22" s="18" t="s">
        <v>96</v>
      </c>
      <c r="D22" s="53">
        <v>2.818E-2</v>
      </c>
    </row>
    <row r="23" spans="2:4" x14ac:dyDescent="0.35">
      <c r="B23" s="18" t="s">
        <v>108</v>
      </c>
      <c r="C23" s="18" t="s">
        <v>97</v>
      </c>
      <c r="D23" s="53">
        <v>2.793E-2</v>
      </c>
    </row>
    <row r="24" spans="2:4" x14ac:dyDescent="0.35">
      <c r="B24" s="18" t="s">
        <v>80</v>
      </c>
      <c r="C24" s="18" t="s">
        <v>82</v>
      </c>
      <c r="D24" s="53">
        <v>3.8589999999999999E-2</v>
      </c>
    </row>
    <row r="25" spans="2:4" x14ac:dyDescent="0.35">
      <c r="B25" s="18" t="s">
        <v>80</v>
      </c>
      <c r="C25" s="18" t="s">
        <v>83</v>
      </c>
      <c r="D25" s="53">
        <v>3.8199999999999998E-2</v>
      </c>
    </row>
    <row r="26" spans="2:4" x14ac:dyDescent="0.35">
      <c r="B26" s="18" t="s">
        <v>80</v>
      </c>
      <c r="C26" s="18" t="s">
        <v>84</v>
      </c>
      <c r="D26" s="53">
        <v>3.7969999999999997E-2</v>
      </c>
    </row>
    <row r="27" spans="2:4" x14ac:dyDescent="0.35">
      <c r="B27" s="18" t="s">
        <v>80</v>
      </c>
      <c r="C27" s="18" t="s">
        <v>85</v>
      </c>
      <c r="D27" s="53">
        <v>3.134E-2</v>
      </c>
    </row>
    <row r="28" spans="2:4" x14ac:dyDescent="0.35">
      <c r="B28" s="18" t="s">
        <v>80</v>
      </c>
      <c r="C28" s="18" t="s">
        <v>86</v>
      </c>
      <c r="D28" s="53">
        <v>2.8910000000000002E-2</v>
      </c>
    </row>
    <row r="29" spans="2:4" x14ac:dyDescent="0.35">
      <c r="B29" s="18" t="s">
        <v>80</v>
      </c>
      <c r="C29" s="18" t="s">
        <v>87</v>
      </c>
      <c r="D29" s="53">
        <v>2.7820000000000001E-2</v>
      </c>
    </row>
    <row r="30" spans="2:4" x14ac:dyDescent="0.35">
      <c r="B30" s="18" t="s">
        <v>80</v>
      </c>
      <c r="C30" s="18" t="s">
        <v>88</v>
      </c>
      <c r="D30" s="53">
        <v>2.7470000000000001E-2</v>
      </c>
    </row>
    <row r="31" spans="2:4" x14ac:dyDescent="0.35">
      <c r="B31" s="18" t="s">
        <v>80</v>
      </c>
      <c r="C31" s="18" t="s">
        <v>89</v>
      </c>
      <c r="D31" s="53">
        <v>2.776E-2</v>
      </c>
    </row>
    <row r="32" spans="2:4" x14ac:dyDescent="0.35">
      <c r="B32" s="18" t="s">
        <v>80</v>
      </c>
      <c r="C32" s="18" t="s">
        <v>90</v>
      </c>
      <c r="D32" s="53">
        <v>2.7709999999999999E-2</v>
      </c>
    </row>
    <row r="33" spans="2:11" x14ac:dyDescent="0.35">
      <c r="B33" s="18" t="s">
        <v>80</v>
      </c>
      <c r="C33" s="18" t="s">
        <v>91</v>
      </c>
      <c r="D33" s="53">
        <v>2.811E-2</v>
      </c>
    </row>
    <row r="34" spans="2:11" x14ac:dyDescent="0.35">
      <c r="B34" s="18" t="s">
        <v>80</v>
      </c>
      <c r="C34" s="18" t="s">
        <v>92</v>
      </c>
      <c r="D34" s="53">
        <v>2.8660000000000001E-2</v>
      </c>
    </row>
    <row r="35" spans="2:11" x14ac:dyDescent="0.35">
      <c r="B35" s="18" t="s">
        <v>80</v>
      </c>
      <c r="C35" s="18" t="s">
        <v>93</v>
      </c>
      <c r="D35" s="53">
        <v>2.9080000000000002E-2</v>
      </c>
    </row>
    <row r="36" spans="2:11" x14ac:dyDescent="0.35">
      <c r="B36" s="18" t="s">
        <v>80</v>
      </c>
      <c r="C36" s="18" t="s">
        <v>94</v>
      </c>
      <c r="D36" s="53">
        <v>3.0790000000000001E-2</v>
      </c>
    </row>
    <row r="37" spans="2:11" x14ac:dyDescent="0.35">
      <c r="B37" s="18" t="s">
        <v>80</v>
      </c>
      <c r="C37" s="18" t="s">
        <v>95</v>
      </c>
      <c r="D37" s="53">
        <v>3.0700000000000002E-2</v>
      </c>
    </row>
    <row r="38" spans="2:11" x14ac:dyDescent="0.35">
      <c r="B38" s="18" t="s">
        <v>80</v>
      </c>
      <c r="C38" s="18" t="s">
        <v>96</v>
      </c>
      <c r="D38" s="53">
        <v>3.0190000000000002E-2</v>
      </c>
    </row>
    <row r="39" spans="2:11" x14ac:dyDescent="0.35">
      <c r="B39" s="18" t="s">
        <v>80</v>
      </c>
      <c r="C39" s="18" t="s">
        <v>97</v>
      </c>
      <c r="D39" s="53">
        <v>3.0159999999999999E-2</v>
      </c>
    </row>
    <row r="40" spans="2:11" x14ac:dyDescent="0.35">
      <c r="B40" s="18" t="s">
        <v>110</v>
      </c>
      <c r="C40" s="18" t="s">
        <v>82</v>
      </c>
      <c r="D40" s="53">
        <v>3.7789999999999997E-2</v>
      </c>
      <c r="K40" s="51"/>
    </row>
    <row r="41" spans="2:11" x14ac:dyDescent="0.35">
      <c r="B41" s="18" t="s">
        <v>110</v>
      </c>
      <c r="C41" s="18" t="s">
        <v>83</v>
      </c>
      <c r="D41" s="53">
        <v>3.7760000000000002E-2</v>
      </c>
      <c r="K41" s="51"/>
    </row>
    <row r="42" spans="2:11" x14ac:dyDescent="0.35">
      <c r="B42" s="18" t="s">
        <v>110</v>
      </c>
      <c r="C42" s="18" t="s">
        <v>84</v>
      </c>
      <c r="D42" s="53">
        <v>3.703E-2</v>
      </c>
      <c r="K42" s="51"/>
    </row>
    <row r="43" spans="2:11" x14ac:dyDescent="0.35">
      <c r="B43" s="18" t="s">
        <v>110</v>
      </c>
      <c r="C43" s="18" t="s">
        <v>107</v>
      </c>
      <c r="D43" s="53">
        <v>3.6850000000000001E-2</v>
      </c>
      <c r="K43" s="51"/>
    </row>
    <row r="44" spans="2:11" x14ac:dyDescent="0.35">
      <c r="B44" s="18" t="s">
        <v>110</v>
      </c>
      <c r="C44" s="18" t="s">
        <v>103</v>
      </c>
      <c r="D44" s="53">
        <v>3.6729999999999999E-2</v>
      </c>
      <c r="K44" s="51"/>
    </row>
    <row r="45" spans="2:11" x14ac:dyDescent="0.35">
      <c r="B45" s="18" t="s">
        <v>110</v>
      </c>
      <c r="C45" s="18" t="s">
        <v>85</v>
      </c>
      <c r="D45" s="53">
        <v>3.1940000000000003E-2</v>
      </c>
      <c r="K45" s="51"/>
    </row>
    <row r="46" spans="2:11" x14ac:dyDescent="0.35">
      <c r="B46" s="18" t="s">
        <v>110</v>
      </c>
      <c r="C46" s="18" t="s">
        <v>86</v>
      </c>
      <c r="D46" s="53">
        <v>2.964E-2</v>
      </c>
      <c r="K46" s="51"/>
    </row>
    <row r="47" spans="2:11" x14ac:dyDescent="0.35">
      <c r="B47" s="18" t="s">
        <v>110</v>
      </c>
      <c r="C47" s="18" t="s">
        <v>87</v>
      </c>
      <c r="D47" s="53">
        <v>2.8719999999999999E-2</v>
      </c>
      <c r="K47" s="51"/>
    </row>
    <row r="48" spans="2:11" x14ac:dyDescent="0.35">
      <c r="B48" s="18" t="s">
        <v>110</v>
      </c>
      <c r="C48" s="18" t="s">
        <v>88</v>
      </c>
      <c r="D48" s="53">
        <v>2.827E-2</v>
      </c>
      <c r="K48" s="51"/>
    </row>
    <row r="49" spans="2:11" x14ac:dyDescent="0.35">
      <c r="B49" s="18" t="s">
        <v>110</v>
      </c>
      <c r="C49" s="18" t="s">
        <v>89</v>
      </c>
      <c r="D49" s="53">
        <v>2.8719999999999999E-2</v>
      </c>
      <c r="K49" s="51"/>
    </row>
    <row r="50" spans="2:11" x14ac:dyDescent="0.35">
      <c r="B50" s="18" t="s">
        <v>110</v>
      </c>
      <c r="C50" s="18" t="s">
        <v>90</v>
      </c>
      <c r="D50" s="53">
        <v>2.946E-2</v>
      </c>
      <c r="K50" s="51"/>
    </row>
    <row r="51" spans="2:11" x14ac:dyDescent="0.35">
      <c r="B51" s="18" t="s">
        <v>110</v>
      </c>
      <c r="C51" s="18" t="s">
        <v>91</v>
      </c>
      <c r="D51" s="53">
        <v>3.0370000000000001E-2</v>
      </c>
      <c r="K51" s="51"/>
    </row>
    <row r="52" spans="2:11" x14ac:dyDescent="0.35">
      <c r="B52" s="18" t="s">
        <v>110</v>
      </c>
      <c r="C52" s="18" t="s">
        <v>92</v>
      </c>
      <c r="D52" s="53">
        <v>3.1379999999999998E-2</v>
      </c>
      <c r="K52" s="51"/>
    </row>
    <row r="53" spans="2:11" x14ac:dyDescent="0.35">
      <c r="B53" s="18" t="s">
        <v>110</v>
      </c>
      <c r="C53" s="18" t="s">
        <v>93</v>
      </c>
      <c r="D53" s="53">
        <v>3.1919999999999997E-2</v>
      </c>
      <c r="K53" s="51"/>
    </row>
    <row r="54" spans="2:11" x14ac:dyDescent="0.35">
      <c r="B54" s="18" t="s">
        <v>110</v>
      </c>
      <c r="C54" s="18" t="s">
        <v>94</v>
      </c>
      <c r="D54" s="53">
        <v>3.5090000000000003E-2</v>
      </c>
      <c r="K54" s="51"/>
    </row>
    <row r="55" spans="2:11" x14ac:dyDescent="0.35">
      <c r="B55" s="18" t="s">
        <v>110</v>
      </c>
      <c r="C55" s="18" t="s">
        <v>95</v>
      </c>
      <c r="D55" s="53">
        <v>3.6609999999999997E-2</v>
      </c>
      <c r="K55" s="51"/>
    </row>
    <row r="56" spans="2:11" x14ac:dyDescent="0.35">
      <c r="B56" s="18" t="s">
        <v>110</v>
      </c>
      <c r="C56" s="18" t="s">
        <v>97</v>
      </c>
      <c r="D56" s="53">
        <v>3.7580000000000002E-2</v>
      </c>
      <c r="K56" s="51"/>
    </row>
    <row r="57" spans="2:11" x14ac:dyDescent="0.35">
      <c r="B57" s="18" t="s">
        <v>110</v>
      </c>
      <c r="C57" s="18" t="s">
        <v>109</v>
      </c>
      <c r="D57" s="53">
        <v>3.1969999999999998E-2</v>
      </c>
      <c r="K57" s="51"/>
    </row>
    <row r="58" spans="2:11" x14ac:dyDescent="0.35">
      <c r="B58" s="18" t="s">
        <v>111</v>
      </c>
      <c r="C58" s="18" t="s">
        <v>82</v>
      </c>
      <c r="D58" s="53">
        <v>3.3689999999999998E-2</v>
      </c>
      <c r="K58" s="51"/>
    </row>
    <row r="59" spans="2:11" x14ac:dyDescent="0.35">
      <c r="B59" s="18" t="s">
        <v>111</v>
      </c>
      <c r="C59" s="18" t="s">
        <v>83</v>
      </c>
      <c r="D59" s="53">
        <v>3.5959999999999999E-2</v>
      </c>
      <c r="K59" s="51"/>
    </row>
    <row r="60" spans="2:11" x14ac:dyDescent="0.35">
      <c r="B60" s="18" t="s">
        <v>111</v>
      </c>
      <c r="C60" s="18" t="s">
        <v>84</v>
      </c>
      <c r="D60" s="53">
        <v>3.7569999999999999E-2</v>
      </c>
      <c r="K60" s="51"/>
    </row>
    <row r="61" spans="2:11" x14ac:dyDescent="0.35">
      <c r="B61" s="18" t="s">
        <v>111</v>
      </c>
      <c r="C61" s="18" t="s">
        <v>107</v>
      </c>
      <c r="D61" s="53">
        <v>3.7850000000000002E-2</v>
      </c>
      <c r="K61" s="51"/>
    </row>
    <row r="62" spans="2:11" x14ac:dyDescent="0.35">
      <c r="B62" s="18" t="s">
        <v>111</v>
      </c>
      <c r="C62" s="18" t="s">
        <v>103</v>
      </c>
      <c r="D62" s="53">
        <v>3.7600000000000001E-2</v>
      </c>
      <c r="K62" s="51"/>
    </row>
    <row r="63" spans="2:11" x14ac:dyDescent="0.35">
      <c r="B63" s="18" t="s">
        <v>111</v>
      </c>
      <c r="C63" s="18" t="s">
        <v>85</v>
      </c>
      <c r="D63" s="53">
        <v>3.5889999999999998E-2</v>
      </c>
      <c r="K63" s="51"/>
    </row>
    <row r="64" spans="2:11" x14ac:dyDescent="0.35">
      <c r="B64" s="18" t="s">
        <v>111</v>
      </c>
      <c r="C64" s="18" t="s">
        <v>86</v>
      </c>
      <c r="D64" s="53">
        <v>3.5189999999999999E-2</v>
      </c>
      <c r="K64" s="51"/>
    </row>
    <row r="65" spans="2:11" x14ac:dyDescent="0.35">
      <c r="B65" s="18" t="s">
        <v>111</v>
      </c>
      <c r="C65" s="18" t="s">
        <v>87</v>
      </c>
      <c r="D65" s="53">
        <v>3.6150000000000002E-2</v>
      </c>
      <c r="K65" s="51"/>
    </row>
    <row r="66" spans="2:11" x14ac:dyDescent="0.35">
      <c r="B66" s="18" t="s">
        <v>111</v>
      </c>
      <c r="C66" s="18" t="s">
        <v>88</v>
      </c>
      <c r="D66" s="53">
        <v>3.6949999999999997E-2</v>
      </c>
      <c r="K66" s="51"/>
    </row>
    <row r="67" spans="2:11" x14ac:dyDescent="0.35">
      <c r="B67" s="18" t="s">
        <v>111</v>
      </c>
      <c r="C67" s="18" t="s">
        <v>89</v>
      </c>
      <c r="D67" s="53">
        <v>3.8019999999999998E-2</v>
      </c>
      <c r="K67" s="51"/>
    </row>
    <row r="68" spans="2:11" x14ac:dyDescent="0.35">
      <c r="B68" s="18" t="s">
        <v>111</v>
      </c>
      <c r="C68" s="18" t="s">
        <v>90</v>
      </c>
      <c r="D68" s="53">
        <v>3.9960000000000002E-2</v>
      </c>
      <c r="K68" s="51"/>
    </row>
    <row r="69" spans="2:11" x14ac:dyDescent="0.35">
      <c r="B69" s="18" t="s">
        <v>111</v>
      </c>
      <c r="C69" s="18" t="s">
        <v>91</v>
      </c>
      <c r="D69" s="53">
        <v>4.0800000000000003E-2</v>
      </c>
      <c r="K69" s="51"/>
    </row>
    <row r="70" spans="2:11" x14ac:dyDescent="0.35">
      <c r="B70" s="18" t="s">
        <v>111</v>
      </c>
      <c r="C70" s="18" t="s">
        <v>92</v>
      </c>
      <c r="D70" s="53">
        <v>4.1820000000000003E-2</v>
      </c>
      <c r="K70" s="51"/>
    </row>
    <row r="71" spans="2:11" x14ac:dyDescent="0.35">
      <c r="B71" s="18" t="s">
        <v>111</v>
      </c>
      <c r="C71" s="18" t="s">
        <v>93</v>
      </c>
      <c r="D71" s="53">
        <v>4.36E-2</v>
      </c>
      <c r="K71" s="51"/>
    </row>
    <row r="72" spans="2:11" x14ac:dyDescent="0.35">
      <c r="B72" s="18" t="s">
        <v>111</v>
      </c>
      <c r="C72" s="18" t="s">
        <v>94</v>
      </c>
      <c r="D72" s="53">
        <v>4.641E-2</v>
      </c>
      <c r="K72" s="51"/>
    </row>
    <row r="73" spans="2:11" x14ac:dyDescent="0.35">
      <c r="B73" s="18" t="s">
        <v>111</v>
      </c>
      <c r="C73" s="18" t="s">
        <v>95</v>
      </c>
      <c r="D73" s="53">
        <v>4.8000000000000001E-2</v>
      </c>
      <c r="K73" s="51"/>
    </row>
    <row r="74" spans="2:11" x14ac:dyDescent="0.35">
      <c r="B74" s="18" t="s">
        <v>111</v>
      </c>
      <c r="C74" s="18" t="s">
        <v>96</v>
      </c>
      <c r="D74" s="53">
        <v>4.7579999999999997E-2</v>
      </c>
      <c r="K74" s="51"/>
    </row>
    <row r="75" spans="2:11" x14ac:dyDescent="0.35">
      <c r="B75" s="18" t="s">
        <v>111</v>
      </c>
      <c r="C75" s="18" t="s">
        <v>97</v>
      </c>
      <c r="D75" s="53">
        <v>4.8890000000000003E-2</v>
      </c>
      <c r="K75" s="51"/>
    </row>
    <row r="76" spans="2:11" x14ac:dyDescent="0.35">
      <c r="B76" s="18" t="s">
        <v>111</v>
      </c>
      <c r="C76" s="18" t="s">
        <v>109</v>
      </c>
      <c r="D76" s="53">
        <v>4.5179999999999998E-2</v>
      </c>
      <c r="H76" s="50"/>
      <c r="K76" s="51"/>
    </row>
    <row r="77" spans="2:11" x14ac:dyDescent="0.35">
      <c r="B77" s="18" t="s">
        <v>114</v>
      </c>
      <c r="C77" s="18" t="s">
        <v>82</v>
      </c>
      <c r="D77" s="53">
        <v>5.2650000000000002E-2</v>
      </c>
      <c r="K77" s="51"/>
    </row>
    <row r="78" spans="2:11" x14ac:dyDescent="0.35">
      <c r="B78" s="18" t="s">
        <v>114</v>
      </c>
      <c r="C78" s="18" t="s">
        <v>83</v>
      </c>
      <c r="D78" s="53">
        <v>5.3409999999999999E-2</v>
      </c>
      <c r="K78" s="51"/>
    </row>
    <row r="79" spans="2:11" x14ac:dyDescent="0.35">
      <c r="B79" s="18" t="s">
        <v>114</v>
      </c>
      <c r="C79" s="18" t="s">
        <v>84</v>
      </c>
      <c r="D79" s="53">
        <v>5.364E-2</v>
      </c>
      <c r="K79" s="51"/>
    </row>
    <row r="80" spans="2:11" x14ac:dyDescent="0.35">
      <c r="B80" s="18" t="s">
        <v>114</v>
      </c>
      <c r="C80" s="18" t="s">
        <v>103</v>
      </c>
      <c r="D80" s="53">
        <v>4.9390000000000003E-2</v>
      </c>
      <c r="K80" s="51"/>
    </row>
    <row r="81" spans="2:11" x14ac:dyDescent="0.35">
      <c r="B81" s="18" t="s">
        <v>114</v>
      </c>
      <c r="C81" s="18" t="s">
        <v>85</v>
      </c>
      <c r="D81" s="53">
        <v>4.521E-2</v>
      </c>
      <c r="K81" s="51"/>
    </row>
    <row r="82" spans="2:11" x14ac:dyDescent="0.35">
      <c r="B82" s="18" t="s">
        <v>114</v>
      </c>
      <c r="C82" s="18" t="s">
        <v>86</v>
      </c>
      <c r="D82" s="53">
        <v>4.2209999999999998E-2</v>
      </c>
      <c r="K82" s="51"/>
    </row>
    <row r="83" spans="2:11" x14ac:dyDescent="0.35">
      <c r="B83" s="18" t="s">
        <v>114</v>
      </c>
      <c r="C83" s="18" t="s">
        <v>87</v>
      </c>
      <c r="D83" s="53">
        <v>4.0289999999999999E-2</v>
      </c>
      <c r="K83" s="51"/>
    </row>
    <row r="84" spans="2:11" x14ac:dyDescent="0.35">
      <c r="B84" s="18" t="s">
        <v>114</v>
      </c>
      <c r="C84" s="18" t="s">
        <v>88</v>
      </c>
      <c r="D84" s="53">
        <v>4.1070000000000002E-2</v>
      </c>
      <c r="K84" s="51"/>
    </row>
    <row r="85" spans="2:11" x14ac:dyDescent="0.35">
      <c r="B85" s="18" t="s">
        <v>114</v>
      </c>
      <c r="C85" s="18" t="s">
        <v>89</v>
      </c>
      <c r="D85" s="53">
        <v>4.0099999999999997E-2</v>
      </c>
      <c r="K85" s="51"/>
    </row>
    <row r="86" spans="2:11" x14ac:dyDescent="0.35">
      <c r="B86" s="18" t="s">
        <v>114</v>
      </c>
      <c r="C86" s="18" t="s">
        <v>90</v>
      </c>
      <c r="D86" s="53">
        <v>3.9570000000000001E-2</v>
      </c>
      <c r="K86" s="51"/>
    </row>
    <row r="87" spans="2:11" x14ac:dyDescent="0.35">
      <c r="B87" s="18" t="s">
        <v>114</v>
      </c>
      <c r="C87" s="18" t="s">
        <v>91</v>
      </c>
      <c r="D87" s="53">
        <v>4.0430000000000001E-2</v>
      </c>
      <c r="K87" s="51"/>
    </row>
    <row r="88" spans="2:11" x14ac:dyDescent="0.35">
      <c r="B88" s="18" t="s">
        <v>114</v>
      </c>
      <c r="C88" s="18" t="s">
        <v>92</v>
      </c>
      <c r="D88" s="53">
        <v>4.0030000000000003E-2</v>
      </c>
      <c r="K88" s="51"/>
    </row>
    <row r="89" spans="2:11" x14ac:dyDescent="0.35">
      <c r="B89" s="18" t="s">
        <v>114</v>
      </c>
      <c r="C89" s="18" t="s">
        <v>93</v>
      </c>
      <c r="D89" s="53">
        <v>4.095E-2</v>
      </c>
      <c r="K89" s="51"/>
    </row>
    <row r="90" spans="2:11" x14ac:dyDescent="0.35">
      <c r="B90" s="18" t="s">
        <v>114</v>
      </c>
      <c r="C90" s="18" t="s">
        <v>112</v>
      </c>
      <c r="D90" s="53">
        <v>4.2430000000000002E-2</v>
      </c>
      <c r="K90" s="51"/>
    </row>
    <row r="91" spans="2:11" x14ac:dyDescent="0.35">
      <c r="B91" s="18" t="s">
        <v>114</v>
      </c>
      <c r="C91" s="18" t="s">
        <v>94</v>
      </c>
      <c r="D91" s="53">
        <v>4.4170000000000001E-2</v>
      </c>
      <c r="K91" s="51"/>
    </row>
    <row r="92" spans="2:11" x14ac:dyDescent="0.35">
      <c r="B92" s="18" t="s">
        <v>114</v>
      </c>
      <c r="C92" s="18" t="s">
        <v>95</v>
      </c>
      <c r="D92" s="53">
        <v>4.5100000000000001E-2</v>
      </c>
      <c r="K92" s="51"/>
    </row>
    <row r="93" spans="2:11" x14ac:dyDescent="0.35">
      <c r="B93" s="18" t="s">
        <v>114</v>
      </c>
      <c r="C93" s="18" t="s">
        <v>96</v>
      </c>
      <c r="D93" s="53">
        <v>4.5190000000000001E-2</v>
      </c>
      <c r="K93" s="51"/>
    </row>
    <row r="94" spans="2:11" x14ac:dyDescent="0.35">
      <c r="B94" s="18" t="s">
        <v>114</v>
      </c>
      <c r="C94" s="18" t="s">
        <v>97</v>
      </c>
      <c r="D94" s="53">
        <v>4.5260000000000002E-2</v>
      </c>
      <c r="K94" s="51"/>
    </row>
    <row r="95" spans="2:11" x14ac:dyDescent="0.35">
      <c r="B95" s="18" t="s">
        <v>114</v>
      </c>
      <c r="C95" s="18" t="s">
        <v>113</v>
      </c>
      <c r="D95" s="53">
        <v>4.4159999999999998E-2</v>
      </c>
      <c r="K95" s="51"/>
    </row>
    <row r="96" spans="2:11" x14ac:dyDescent="0.35">
      <c r="B96" s="18" t="s">
        <v>114</v>
      </c>
      <c r="C96" s="18" t="s">
        <v>109</v>
      </c>
      <c r="D96" s="53">
        <v>4.0640000000000003E-2</v>
      </c>
      <c r="K96" s="51"/>
    </row>
    <row r="97" spans="2:11" x14ac:dyDescent="0.35">
      <c r="B97" s="18" t="s">
        <v>115</v>
      </c>
      <c r="C97" s="18" t="s">
        <v>82</v>
      </c>
      <c r="D97" s="53">
        <v>5.7299999999999997E-2</v>
      </c>
      <c r="K97" s="51"/>
    </row>
    <row r="98" spans="2:11" x14ac:dyDescent="0.35">
      <c r="B98" s="18" t="s">
        <v>115</v>
      </c>
      <c r="C98" s="18" t="s">
        <v>101</v>
      </c>
      <c r="D98" s="53">
        <v>6.5000000000000002E-2</v>
      </c>
      <c r="K98" s="51"/>
    </row>
    <row r="99" spans="2:11" x14ac:dyDescent="0.35">
      <c r="B99" s="18" t="s">
        <v>115</v>
      </c>
      <c r="C99" s="18" t="s">
        <v>103</v>
      </c>
      <c r="D99" s="53">
        <v>5.2299999999999999E-2</v>
      </c>
      <c r="K99" s="51"/>
    </row>
    <row r="100" spans="2:11" x14ac:dyDescent="0.35">
      <c r="B100" s="18" t="s">
        <v>115</v>
      </c>
      <c r="C100" s="18" t="s">
        <v>85</v>
      </c>
      <c r="D100" s="53">
        <v>5.323E-2</v>
      </c>
      <c r="K100" s="51"/>
    </row>
    <row r="101" spans="2:11" x14ac:dyDescent="0.35">
      <c r="B101" s="18" t="s">
        <v>115</v>
      </c>
      <c r="C101" s="18" t="s">
        <v>86</v>
      </c>
      <c r="D101" s="53">
        <v>5.2109999999999997E-2</v>
      </c>
      <c r="K101" s="51"/>
    </row>
    <row r="102" spans="2:11" x14ac:dyDescent="0.35">
      <c r="B102" s="18" t="s">
        <v>115</v>
      </c>
      <c r="C102" s="18" t="s">
        <v>87</v>
      </c>
      <c r="D102" s="53">
        <v>5.2130000000000003E-2</v>
      </c>
      <c r="K102" s="51"/>
    </row>
    <row r="103" spans="2:11" x14ac:dyDescent="0.35">
      <c r="B103" s="18" t="s">
        <v>115</v>
      </c>
      <c r="C103" s="18" t="s">
        <v>88</v>
      </c>
      <c r="D103" s="53">
        <v>5.2999999999999999E-2</v>
      </c>
      <c r="K103" s="51"/>
    </row>
    <row r="104" spans="2:11" x14ac:dyDescent="0.35">
      <c r="B104" s="18" t="s">
        <v>115</v>
      </c>
      <c r="C104" s="18" t="s">
        <v>89</v>
      </c>
      <c r="D104" s="53">
        <v>5.2330000000000002E-2</v>
      </c>
      <c r="K104" s="51"/>
    </row>
    <row r="105" spans="2:11" x14ac:dyDescent="0.35">
      <c r="B105" s="18" t="s">
        <v>115</v>
      </c>
      <c r="C105" s="18" t="s">
        <v>90</v>
      </c>
      <c r="D105" s="53">
        <v>5.2429999999999997E-2</v>
      </c>
      <c r="K105" s="51"/>
    </row>
    <row r="106" spans="2:11" x14ac:dyDescent="0.35">
      <c r="B106" s="18" t="s">
        <v>115</v>
      </c>
      <c r="C106" s="18" t="s">
        <v>91</v>
      </c>
      <c r="D106" s="53">
        <v>5.8069999999999997E-2</v>
      </c>
    </row>
    <row r="107" spans="2:11" x14ac:dyDescent="0.35">
      <c r="B107" s="18" t="s">
        <v>115</v>
      </c>
      <c r="C107" s="18" t="s">
        <v>92</v>
      </c>
      <c r="D107" s="53">
        <v>5.4510000000000003E-2</v>
      </c>
      <c r="K107" s="51"/>
    </row>
    <row r="108" spans="2:11" x14ac:dyDescent="0.35">
      <c r="B108" s="18" t="s">
        <v>115</v>
      </c>
      <c r="C108" s="18" t="s">
        <v>93</v>
      </c>
      <c r="D108" s="53">
        <v>5.4820000000000001E-2</v>
      </c>
      <c r="K108" s="51"/>
    </row>
    <row r="109" spans="2:11" x14ac:dyDescent="0.35">
      <c r="B109" s="18" t="s">
        <v>116</v>
      </c>
      <c r="C109" s="18" t="s">
        <v>82</v>
      </c>
      <c r="D109" s="53">
        <v>5.3960000000000001E-2</v>
      </c>
      <c r="K109" s="51"/>
    </row>
    <row r="110" spans="2:11" x14ac:dyDescent="0.35">
      <c r="B110" s="18" t="s">
        <v>116</v>
      </c>
      <c r="C110" s="18" t="s">
        <v>101</v>
      </c>
      <c r="D110" s="53">
        <v>5.4080000000000003E-2</v>
      </c>
      <c r="K110" s="51"/>
    </row>
    <row r="111" spans="2:11" x14ac:dyDescent="0.35">
      <c r="B111" s="18" t="s">
        <v>116</v>
      </c>
      <c r="C111" s="18" t="s">
        <v>83</v>
      </c>
      <c r="D111" s="53">
        <v>5.398E-2</v>
      </c>
      <c r="K111" s="51"/>
    </row>
    <row r="112" spans="2:11" x14ac:dyDescent="0.35">
      <c r="B112" s="18" t="s">
        <v>116</v>
      </c>
      <c r="C112" s="18" t="s">
        <v>102</v>
      </c>
      <c r="D112" s="53">
        <v>5.4370000000000002E-2</v>
      </c>
      <c r="K112" s="51"/>
    </row>
    <row r="113" spans="2:11" x14ac:dyDescent="0.35">
      <c r="B113" s="18" t="s">
        <v>116</v>
      </c>
      <c r="C113" s="18" t="s">
        <v>84</v>
      </c>
      <c r="D113" s="53">
        <v>5.4210000000000001E-2</v>
      </c>
      <c r="K113" s="51"/>
    </row>
    <row r="114" spans="2:11" x14ac:dyDescent="0.35">
      <c r="B114" s="18" t="s">
        <v>116</v>
      </c>
      <c r="C114" s="18" t="s">
        <v>103</v>
      </c>
      <c r="D114" s="53">
        <v>5.2549999999999999E-2</v>
      </c>
      <c r="K114" s="51"/>
    </row>
    <row r="115" spans="2:11" x14ac:dyDescent="0.35">
      <c r="B115" s="18" t="s">
        <v>116</v>
      </c>
      <c r="C115" s="18" t="s">
        <v>85</v>
      </c>
      <c r="D115" s="53">
        <v>4.8939999999999997E-2</v>
      </c>
      <c r="K115" s="51"/>
    </row>
    <row r="116" spans="2:11" x14ac:dyDescent="0.35">
      <c r="B116" s="18" t="s">
        <v>116</v>
      </c>
      <c r="C116" s="18" t="s">
        <v>86</v>
      </c>
      <c r="D116" s="53">
        <v>4.6249999999999999E-2</v>
      </c>
      <c r="K116" s="51"/>
    </row>
    <row r="117" spans="2:11" x14ac:dyDescent="0.35">
      <c r="B117" s="18" t="s">
        <v>116</v>
      </c>
      <c r="C117" s="18" t="s">
        <v>88</v>
      </c>
      <c r="D117" s="53">
        <v>4.446E-2</v>
      </c>
      <c r="K117" s="51"/>
    </row>
    <row r="118" spans="2:11" x14ac:dyDescent="0.35">
      <c r="B118" s="18" t="s">
        <v>116</v>
      </c>
      <c r="C118" s="18" t="s">
        <v>90</v>
      </c>
      <c r="D118" s="53">
        <v>4.4729999999999999E-2</v>
      </c>
      <c r="K118" s="51"/>
    </row>
    <row r="119" spans="2:11" x14ac:dyDescent="0.35">
      <c r="B119" s="18" t="s">
        <v>116</v>
      </c>
      <c r="C119" s="18" t="s">
        <v>93</v>
      </c>
      <c r="D119" s="53">
        <v>4.4389999999999999E-2</v>
      </c>
      <c r="K119" s="51"/>
    </row>
    <row r="120" spans="2:11" x14ac:dyDescent="0.35">
      <c r="B120" s="18" t="s">
        <v>116</v>
      </c>
      <c r="C120" s="18" t="s">
        <v>95</v>
      </c>
      <c r="D120" s="53">
        <v>4.8000000000000001E-2</v>
      </c>
      <c r="K120" s="51"/>
    </row>
    <row r="121" spans="2:11" x14ac:dyDescent="0.35">
      <c r="B121" s="18" t="s">
        <v>116</v>
      </c>
      <c r="C121" s="18" t="s">
        <v>97</v>
      </c>
      <c r="D121" s="53">
        <v>4.5940000000000002E-2</v>
      </c>
      <c r="K121" s="5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54355-9E36-4FB8-B72E-26B981156111}">
  <dimension ref="B1:D7"/>
  <sheetViews>
    <sheetView workbookViewId="0">
      <selection activeCell="D5" sqref="D5"/>
    </sheetView>
  </sheetViews>
  <sheetFormatPr defaultRowHeight="18" x14ac:dyDescent="0.35"/>
  <cols>
    <col min="1" max="1" width="8.88671875" style="18"/>
    <col min="2" max="2" width="64.6640625" style="18" bestFit="1" customWidth="1"/>
    <col min="3" max="3" width="12.88671875" style="18" bestFit="1" customWidth="1"/>
    <col min="4" max="4" width="36.109375" style="18" bestFit="1" customWidth="1"/>
    <col min="5" max="16384" width="8.88671875" style="18"/>
  </cols>
  <sheetData>
    <row r="1" spans="2:4" s="37" customFormat="1" x14ac:dyDescent="0.35">
      <c r="B1" s="36" t="s">
        <v>10</v>
      </c>
    </row>
    <row r="4" spans="2:4" x14ac:dyDescent="0.35">
      <c r="B4" s="1" t="s">
        <v>10</v>
      </c>
      <c r="C4" s="1" t="s">
        <v>12</v>
      </c>
    </row>
    <row r="5" spans="2:4" x14ac:dyDescent="0.35">
      <c r="B5" s="54" t="s">
        <v>41</v>
      </c>
      <c r="C5" s="55">
        <v>0.06</v>
      </c>
      <c r="D5" s="18" t="s">
        <v>42</v>
      </c>
    </row>
    <row r="6" spans="2:4" x14ac:dyDescent="0.35">
      <c r="C6" s="41"/>
    </row>
    <row r="7" spans="2:4" x14ac:dyDescent="0.35">
      <c r="C7" s="4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1C76-7B93-41B7-812D-6207BA376E7D}">
  <dimension ref="A1:H287"/>
  <sheetViews>
    <sheetView showGridLines="0" zoomScaleNormal="100" workbookViewId="0">
      <selection sqref="A1:H1"/>
    </sheetView>
  </sheetViews>
  <sheetFormatPr defaultRowHeight="18" x14ac:dyDescent="0.35"/>
  <cols>
    <col min="1" max="1" width="14.77734375" style="69" bestFit="1" customWidth="1"/>
    <col min="2" max="2" width="13.6640625" style="69" customWidth="1"/>
    <col min="3" max="8" width="10.21875" style="69" customWidth="1"/>
    <col min="9" max="16384" width="8.88671875" style="69"/>
  </cols>
  <sheetData>
    <row r="1" spans="1:8" x14ac:dyDescent="0.35">
      <c r="A1" s="79" t="s">
        <v>44</v>
      </c>
      <c r="B1" s="79"/>
      <c r="C1" s="79"/>
      <c r="D1" s="79"/>
      <c r="E1" s="79"/>
      <c r="F1" s="79"/>
      <c r="G1" s="79"/>
      <c r="H1" s="79"/>
    </row>
    <row r="2" spans="1:8" x14ac:dyDescent="0.35">
      <c r="A2" s="80" t="s">
        <v>158</v>
      </c>
      <c r="B2" s="80"/>
      <c r="C2" s="80"/>
      <c r="D2" s="80"/>
      <c r="E2" s="80"/>
      <c r="F2" s="80"/>
      <c r="G2" s="80"/>
      <c r="H2" s="80"/>
    </row>
    <row r="3" spans="1:8" x14ac:dyDescent="0.35">
      <c r="A3" s="80" t="s">
        <v>45</v>
      </c>
      <c r="B3" s="80"/>
      <c r="C3" s="80"/>
      <c r="D3" s="80"/>
      <c r="E3" s="80"/>
      <c r="F3" s="80"/>
      <c r="G3" s="80"/>
      <c r="H3" s="80"/>
    </row>
    <row r="4" spans="1:8" ht="306" x14ac:dyDescent="0.35">
      <c r="A4" s="70"/>
      <c r="B4" s="71" t="s">
        <v>46</v>
      </c>
    </row>
    <row r="5" spans="1:8" ht="21" customHeight="1" x14ac:dyDescent="0.35">
      <c r="A5" s="72">
        <v>45230</v>
      </c>
      <c r="B5" s="73">
        <v>4.7196492538174732</v>
      </c>
      <c r="C5" s="74"/>
      <c r="D5" s="74"/>
    </row>
    <row r="6" spans="1:8" ht="21" customHeight="1" x14ac:dyDescent="0.35">
      <c r="A6" s="72">
        <v>45199</v>
      </c>
      <c r="B6" s="73">
        <v>4.4941452526073471</v>
      </c>
    </row>
    <row r="7" spans="1:8" ht="21" customHeight="1" x14ac:dyDescent="0.35">
      <c r="A7" s="72">
        <v>45169</v>
      </c>
      <c r="B7" s="73">
        <v>4.2612326220421171</v>
      </c>
    </row>
    <row r="8" spans="1:8" ht="21" customHeight="1" x14ac:dyDescent="0.35">
      <c r="A8" s="72">
        <v>45138</v>
      </c>
      <c r="B8" s="73">
        <v>4.1488922058727873</v>
      </c>
    </row>
    <row r="9" spans="1:8" ht="21" customHeight="1" x14ac:dyDescent="0.35">
      <c r="A9" s="72">
        <v>45107</v>
      </c>
      <c r="B9" s="73">
        <v>4.3475817201909166</v>
      </c>
    </row>
    <row r="10" spans="1:8" ht="21" customHeight="1" x14ac:dyDescent="0.35">
      <c r="A10" s="72">
        <v>45077</v>
      </c>
      <c r="B10" s="73">
        <v>4.4999821517871696</v>
      </c>
    </row>
    <row r="11" spans="1:8" ht="21" customHeight="1" x14ac:dyDescent="0.35">
      <c r="A11" s="72">
        <v>45046</v>
      </c>
      <c r="B11" s="73">
        <v>4.6464031535593682</v>
      </c>
    </row>
    <row r="12" spans="1:8" ht="21" customHeight="1" x14ac:dyDescent="0.35">
      <c r="A12" s="72">
        <v>45016</v>
      </c>
      <c r="B12" s="73">
        <v>4.6664316498532505</v>
      </c>
    </row>
    <row r="13" spans="1:8" ht="21" customHeight="1" x14ac:dyDescent="0.35">
      <c r="A13" s="72">
        <v>44985</v>
      </c>
      <c r="B13" s="73">
        <v>4.6124456250457779</v>
      </c>
    </row>
    <row r="14" spans="1:8" ht="21" customHeight="1" x14ac:dyDescent="0.35">
      <c r="A14" s="72">
        <v>44957</v>
      </c>
      <c r="B14" s="73">
        <v>4.4683071740930735</v>
      </c>
    </row>
    <row r="15" spans="1:8" ht="21" customHeight="1" x14ac:dyDescent="0.35">
      <c r="A15" s="72">
        <v>44926</v>
      </c>
      <c r="B15" s="73">
        <v>4.7107323320770274</v>
      </c>
    </row>
    <row r="16" spans="1:8" ht="21" customHeight="1" x14ac:dyDescent="0.35">
      <c r="A16" s="72">
        <v>44895</v>
      </c>
      <c r="B16" s="73">
        <v>5.1124132849375421</v>
      </c>
    </row>
    <row r="17" spans="1:2" ht="21" customHeight="1" x14ac:dyDescent="0.35">
      <c r="A17" s="72">
        <v>44865</v>
      </c>
      <c r="B17" s="73">
        <v>5.5176292757377654</v>
      </c>
    </row>
    <row r="18" spans="1:2" ht="21" customHeight="1" x14ac:dyDescent="0.35">
      <c r="A18" s="72">
        <v>44834</v>
      </c>
      <c r="B18" s="73">
        <v>4.7213195673261383</v>
      </c>
    </row>
    <row r="19" spans="1:2" ht="21" customHeight="1" x14ac:dyDescent="0.35">
      <c r="A19" s="72">
        <v>44804</v>
      </c>
      <c r="B19" s="73">
        <v>4.1070171757374645</v>
      </c>
    </row>
    <row r="20" spans="1:2" ht="21" customHeight="1" x14ac:dyDescent="0.35">
      <c r="A20" s="72">
        <v>44773</v>
      </c>
      <c r="B20" s="73">
        <v>4.4022219288635265</v>
      </c>
    </row>
    <row r="21" spans="1:2" ht="21" customHeight="1" x14ac:dyDescent="0.35">
      <c r="A21" s="72">
        <v>44742</v>
      </c>
      <c r="B21" s="73">
        <v>5.1223393176824414</v>
      </c>
    </row>
    <row r="22" spans="1:2" ht="21" customHeight="1" x14ac:dyDescent="0.35">
      <c r="A22" s="72">
        <v>44712</v>
      </c>
      <c r="B22" s="73">
        <v>4.6130111577744932</v>
      </c>
    </row>
    <row r="23" spans="1:2" ht="21" customHeight="1" x14ac:dyDescent="0.35">
      <c r="A23" s="72">
        <v>44681</v>
      </c>
      <c r="B23" s="73">
        <v>4.0130266444651301</v>
      </c>
    </row>
    <row r="24" spans="1:2" ht="21" customHeight="1" x14ac:dyDescent="0.35">
      <c r="A24" s="72">
        <v>44651</v>
      </c>
      <c r="B24" s="73">
        <v>3.5273077694436772</v>
      </c>
    </row>
    <row r="25" spans="1:2" ht="21" customHeight="1" x14ac:dyDescent="0.35">
      <c r="A25" s="72">
        <v>44620</v>
      </c>
      <c r="B25" s="73">
        <v>3.031199942165375</v>
      </c>
    </row>
    <row r="26" spans="1:2" ht="21" customHeight="1" x14ac:dyDescent="0.35">
      <c r="A26" s="72">
        <v>44592</v>
      </c>
      <c r="B26" s="73">
        <v>3.124185514141264</v>
      </c>
    </row>
    <row r="27" spans="1:2" ht="21" customHeight="1" x14ac:dyDescent="0.35">
      <c r="A27" s="72">
        <v>44561</v>
      </c>
      <c r="B27" s="73">
        <v>2.6176137738218763</v>
      </c>
    </row>
    <row r="28" spans="1:2" ht="21" customHeight="1" x14ac:dyDescent="0.35">
      <c r="A28" s="72">
        <v>44530</v>
      </c>
      <c r="B28" s="73">
        <v>2.618002544105166</v>
      </c>
    </row>
    <row r="29" spans="1:2" ht="21" customHeight="1" x14ac:dyDescent="0.35">
      <c r="A29" s="72">
        <v>44500</v>
      </c>
      <c r="B29" s="73">
        <v>2.3364894511947636</v>
      </c>
    </row>
    <row r="30" spans="1:2" ht="21" customHeight="1" x14ac:dyDescent="0.35">
      <c r="A30" s="72">
        <v>44469</v>
      </c>
      <c r="B30" s="73">
        <v>1.8965170313553588</v>
      </c>
    </row>
    <row r="31" spans="1:2" ht="21" customHeight="1" x14ac:dyDescent="0.35">
      <c r="A31" s="72">
        <v>44439</v>
      </c>
      <c r="B31" s="73">
        <v>1.7377855793346064</v>
      </c>
    </row>
    <row r="32" spans="1:2" ht="21" customHeight="1" x14ac:dyDescent="0.35">
      <c r="A32" s="72">
        <v>44408</v>
      </c>
      <c r="B32" s="73">
        <v>1.7179902001419067</v>
      </c>
    </row>
    <row r="33" spans="1:2" ht="21" customHeight="1" x14ac:dyDescent="0.35">
      <c r="A33" s="72">
        <v>44377</v>
      </c>
      <c r="B33" s="73">
        <v>1.672530406268727</v>
      </c>
    </row>
    <row r="34" spans="1:2" ht="21" customHeight="1" x14ac:dyDescent="0.35">
      <c r="A34" s="72">
        <v>44347</v>
      </c>
      <c r="B34" s="73">
        <v>1.741594651727828</v>
      </c>
    </row>
    <row r="35" spans="1:2" ht="21" customHeight="1" x14ac:dyDescent="0.35">
      <c r="A35" s="72">
        <v>44316</v>
      </c>
      <c r="B35" s="73">
        <v>1.8604839762725833</v>
      </c>
    </row>
    <row r="36" spans="1:2" ht="21" customHeight="1" x14ac:dyDescent="0.35">
      <c r="A36" s="72">
        <v>44286</v>
      </c>
      <c r="B36" s="73">
        <v>1.869648614773959</v>
      </c>
    </row>
    <row r="37" spans="1:2" ht="21" customHeight="1" x14ac:dyDescent="0.35">
      <c r="A37" s="72">
        <v>44255</v>
      </c>
      <c r="B37" s="73">
        <v>1.4935253142852796</v>
      </c>
    </row>
    <row r="38" spans="1:2" ht="21" customHeight="1" x14ac:dyDescent="0.35">
      <c r="A38" s="72">
        <v>44227</v>
      </c>
      <c r="B38" s="73">
        <v>1.279437696769715</v>
      </c>
    </row>
    <row r="39" spans="1:2" ht="21" customHeight="1" x14ac:dyDescent="0.35">
      <c r="A39" s="72">
        <v>44196</v>
      </c>
      <c r="B39" s="73">
        <v>1.2577557610206602</v>
      </c>
    </row>
    <row r="40" spans="1:2" ht="21" customHeight="1" x14ac:dyDescent="0.35">
      <c r="A40" s="72">
        <v>44165</v>
      </c>
      <c r="B40" s="73">
        <v>1.1206174600982663</v>
      </c>
    </row>
    <row r="41" spans="1:2" ht="21" customHeight="1" x14ac:dyDescent="0.35">
      <c r="A41" s="72">
        <v>44135</v>
      </c>
      <c r="B41" s="73">
        <v>0.94476134007045232</v>
      </c>
    </row>
    <row r="42" spans="1:2" ht="21" customHeight="1" x14ac:dyDescent="0.35">
      <c r="A42" s="72">
        <v>44104</v>
      </c>
      <c r="B42" s="73">
        <v>0.9811859152875626</v>
      </c>
    </row>
    <row r="43" spans="1:2" ht="21" customHeight="1" x14ac:dyDescent="0.35">
      <c r="A43" s="72">
        <v>44074</v>
      </c>
      <c r="B43" s="73">
        <v>0.94970525409516837</v>
      </c>
    </row>
    <row r="44" spans="1:2" ht="21" customHeight="1" x14ac:dyDescent="0.35">
      <c r="A44" s="72">
        <v>44043</v>
      </c>
      <c r="B44" s="73">
        <v>0.85578083731217824</v>
      </c>
    </row>
    <row r="45" spans="1:2" ht="21" customHeight="1" x14ac:dyDescent="0.35">
      <c r="A45" s="72">
        <v>44012</v>
      </c>
      <c r="B45" s="73">
        <v>0.86490058796969371</v>
      </c>
    </row>
    <row r="46" spans="1:2" ht="21" customHeight="1" x14ac:dyDescent="0.35">
      <c r="A46" s="72">
        <v>43982</v>
      </c>
      <c r="B46" s="73">
        <v>0.92094410368266844</v>
      </c>
    </row>
    <row r="47" spans="1:2" ht="21" customHeight="1" x14ac:dyDescent="0.35">
      <c r="A47" s="72">
        <v>43951</v>
      </c>
      <c r="B47" s="73">
        <v>1.2780247891769414</v>
      </c>
    </row>
    <row r="48" spans="1:2" ht="21" customHeight="1" x14ac:dyDescent="0.35">
      <c r="A48" s="72">
        <v>43921</v>
      </c>
      <c r="B48" s="73">
        <v>1.2845666777246658</v>
      </c>
    </row>
    <row r="49" spans="1:2" ht="21" customHeight="1" x14ac:dyDescent="0.35">
      <c r="A49" s="72">
        <v>43890</v>
      </c>
      <c r="B49" s="73">
        <v>1.4695109921455385</v>
      </c>
    </row>
    <row r="50" spans="1:2" ht="21" customHeight="1" x14ac:dyDescent="0.35">
      <c r="A50" s="72">
        <v>43861</v>
      </c>
      <c r="B50" s="73">
        <v>1.6176771550265223</v>
      </c>
    </row>
    <row r="51" spans="1:2" ht="21" customHeight="1" x14ac:dyDescent="0.35">
      <c r="A51" s="72">
        <v>43830</v>
      </c>
      <c r="B51" s="73">
        <v>1.5131485183461506</v>
      </c>
    </row>
    <row r="52" spans="1:2" ht="21" customHeight="1" x14ac:dyDescent="0.35">
      <c r="A52" s="72">
        <v>43799</v>
      </c>
      <c r="B52" s="73">
        <v>1.467442371932983</v>
      </c>
    </row>
    <row r="53" spans="1:2" ht="21" customHeight="1" x14ac:dyDescent="0.35">
      <c r="A53" s="72">
        <v>43769</v>
      </c>
      <c r="B53" s="73">
        <v>1.3197856795224279</v>
      </c>
    </row>
    <row r="54" spans="1:2" ht="21" customHeight="1" x14ac:dyDescent="0.35">
      <c r="A54" s="72">
        <v>43738</v>
      </c>
      <c r="B54" s="73">
        <v>1.2421100553603399</v>
      </c>
    </row>
    <row r="55" spans="1:2" ht="21" customHeight="1" x14ac:dyDescent="0.35">
      <c r="A55" s="72">
        <v>43708</v>
      </c>
      <c r="B55" s="73">
        <v>0.98561006791548333</v>
      </c>
    </row>
    <row r="56" spans="1:2" ht="21" customHeight="1" x14ac:dyDescent="0.35">
      <c r="A56" s="72">
        <v>43677</v>
      </c>
      <c r="B56" s="73">
        <v>1.3626825251746899</v>
      </c>
    </row>
    <row r="57" spans="1:2" ht="21" customHeight="1" x14ac:dyDescent="0.35">
      <c r="A57" s="72">
        <v>43646</v>
      </c>
      <c r="B57" s="73">
        <v>1.5819597245979311</v>
      </c>
    </row>
    <row r="58" spans="1:2" ht="21" customHeight="1" x14ac:dyDescent="0.35">
      <c r="A58" s="72">
        <v>43616</v>
      </c>
      <c r="B58" s="73">
        <v>1.8551298497299924</v>
      </c>
    </row>
    <row r="59" spans="1:2" ht="21" customHeight="1" x14ac:dyDescent="0.35">
      <c r="A59" s="72">
        <v>43585</v>
      </c>
      <c r="B59" s="73">
        <v>1.8225377125930793</v>
      </c>
    </row>
    <row r="60" spans="1:2" ht="21" customHeight="1" x14ac:dyDescent="0.35">
      <c r="A60" s="72">
        <v>43555</v>
      </c>
      <c r="B60" s="73">
        <v>1.8161059915233804</v>
      </c>
    </row>
    <row r="61" spans="1:2" ht="21" customHeight="1" x14ac:dyDescent="0.35">
      <c r="A61" s="72">
        <v>43524</v>
      </c>
      <c r="B61" s="73">
        <v>1.7583704313316348</v>
      </c>
    </row>
    <row r="62" spans="1:2" ht="21" customHeight="1" x14ac:dyDescent="0.35">
      <c r="A62" s="72">
        <v>43496</v>
      </c>
      <c r="B62" s="73">
        <v>1.8525091752323961</v>
      </c>
    </row>
    <row r="63" spans="1:2" ht="21" customHeight="1" x14ac:dyDescent="0.35">
      <c r="A63" s="72">
        <v>43465</v>
      </c>
      <c r="B63" s="73">
        <v>2.0131297850388177</v>
      </c>
    </row>
    <row r="64" spans="1:2" ht="21" customHeight="1" x14ac:dyDescent="0.35">
      <c r="A64" s="72">
        <v>43434</v>
      </c>
      <c r="B64" s="73">
        <v>2.0739881539587541</v>
      </c>
    </row>
    <row r="65" spans="1:2" ht="21" customHeight="1" x14ac:dyDescent="0.35">
      <c r="A65" s="72">
        <v>43404</v>
      </c>
      <c r="B65" s="73">
        <v>2.1402872595977791</v>
      </c>
    </row>
    <row r="66" spans="1:2" ht="21" customHeight="1" x14ac:dyDescent="0.35">
      <c r="A66" s="72">
        <v>43373</v>
      </c>
      <c r="B66" s="73">
        <v>2.1377000835110844</v>
      </c>
    </row>
    <row r="67" spans="1:2" ht="21" customHeight="1" x14ac:dyDescent="0.35">
      <c r="A67" s="72">
        <v>43343</v>
      </c>
      <c r="B67" s="73">
        <v>2.1390103725930931</v>
      </c>
    </row>
    <row r="68" spans="1:2" ht="21" customHeight="1" x14ac:dyDescent="0.35">
      <c r="A68" s="72">
        <v>43312</v>
      </c>
      <c r="B68" s="73">
        <v>2.1123948550067038</v>
      </c>
    </row>
    <row r="69" spans="1:2" ht="21" customHeight="1" x14ac:dyDescent="0.35">
      <c r="A69" s="72">
        <v>43281</v>
      </c>
      <c r="B69" s="73">
        <v>2.1355740123349145</v>
      </c>
    </row>
    <row r="70" spans="1:2" ht="21" customHeight="1" x14ac:dyDescent="0.35">
      <c r="A70" s="72">
        <v>43251</v>
      </c>
      <c r="B70" s="73">
        <v>1.8859829968625028</v>
      </c>
    </row>
    <row r="71" spans="1:2" ht="21" customHeight="1" x14ac:dyDescent="0.35">
      <c r="A71" s="72">
        <v>43220</v>
      </c>
      <c r="B71" s="73">
        <v>1.7370595537414557</v>
      </c>
    </row>
    <row r="72" spans="1:2" ht="21" customHeight="1" x14ac:dyDescent="0.35">
      <c r="A72" s="72">
        <v>43190</v>
      </c>
      <c r="B72" s="73">
        <v>1.8143292328607483</v>
      </c>
    </row>
    <row r="73" spans="1:2" ht="21" customHeight="1" x14ac:dyDescent="0.35">
      <c r="A73" s="72">
        <v>43159</v>
      </c>
      <c r="B73" s="73">
        <v>1.8181033412170413</v>
      </c>
    </row>
    <row r="74" spans="1:2" ht="21" customHeight="1" x14ac:dyDescent="0.35">
      <c r="A74" s="72">
        <v>43131</v>
      </c>
      <c r="B74" s="73">
        <v>1.7659213870898161</v>
      </c>
    </row>
    <row r="75" spans="1:2" ht="21" customHeight="1" x14ac:dyDescent="0.35">
      <c r="A75" s="72">
        <v>43100</v>
      </c>
      <c r="B75" s="73">
        <v>1.5034906217675468</v>
      </c>
    </row>
    <row r="76" spans="1:2" ht="21" customHeight="1" x14ac:dyDescent="0.35">
      <c r="A76" s="72">
        <v>43069</v>
      </c>
      <c r="B76" s="73">
        <v>1.6812834325190964</v>
      </c>
    </row>
    <row r="77" spans="1:2" ht="21" customHeight="1" x14ac:dyDescent="0.35">
      <c r="A77" s="72">
        <v>43039</v>
      </c>
      <c r="B77" s="73">
        <v>1.4454828371949633</v>
      </c>
    </row>
    <row r="78" spans="1:2" ht="21" customHeight="1" x14ac:dyDescent="0.35">
      <c r="A78" s="72">
        <v>43008</v>
      </c>
      <c r="B78" s="73">
        <v>0.97109009491729747</v>
      </c>
    </row>
    <row r="79" spans="1:2" ht="21" customHeight="1" x14ac:dyDescent="0.35">
      <c r="A79" s="72">
        <v>42978</v>
      </c>
      <c r="B79" s="73">
        <v>0.83437195185122315</v>
      </c>
    </row>
    <row r="80" spans="1:2" ht="21" customHeight="1" x14ac:dyDescent="0.35">
      <c r="A80" s="72">
        <v>42947</v>
      </c>
      <c r="B80" s="73">
        <v>0.899643604744359</v>
      </c>
    </row>
    <row r="81" spans="1:2" ht="21" customHeight="1" x14ac:dyDescent="0.35">
      <c r="A81" s="72">
        <v>42916</v>
      </c>
      <c r="B81" s="73">
        <v>0.76525083919178361</v>
      </c>
    </row>
    <row r="82" spans="1:2" ht="21" customHeight="1" x14ac:dyDescent="0.35">
      <c r="A82" s="72">
        <v>42886</v>
      </c>
      <c r="B82" s="73">
        <v>0.74410111819554903</v>
      </c>
    </row>
    <row r="83" spans="1:2" ht="21" customHeight="1" x14ac:dyDescent="0.35">
      <c r="A83" s="72">
        <v>42855</v>
      </c>
      <c r="B83" s="73">
        <v>0.95648057186550561</v>
      </c>
    </row>
    <row r="84" spans="1:2" ht="21" customHeight="1" x14ac:dyDescent="0.35">
      <c r="A84" s="72">
        <v>42825</v>
      </c>
      <c r="B84" s="73">
        <v>0.87066779600060507</v>
      </c>
    </row>
    <row r="85" spans="1:2" ht="21" customHeight="1" x14ac:dyDescent="0.35">
      <c r="A85" s="72">
        <v>42794</v>
      </c>
      <c r="B85" s="73">
        <v>0.62583248902893074</v>
      </c>
    </row>
    <row r="86" spans="1:2" ht="21" customHeight="1" x14ac:dyDescent="0.35">
      <c r="A86" s="72">
        <v>42766</v>
      </c>
      <c r="B86" s="73">
        <v>0.46665451531150132</v>
      </c>
    </row>
    <row r="87" spans="1:2" ht="21" customHeight="1" x14ac:dyDescent="0.35">
      <c r="A87" s="72">
        <v>42735</v>
      </c>
      <c r="B87" s="73">
        <v>0.52567370948912606</v>
      </c>
    </row>
    <row r="88" spans="1:2" ht="21" customHeight="1" x14ac:dyDescent="0.35">
      <c r="A88" s="72">
        <v>42704</v>
      </c>
      <c r="B88" s="73">
        <v>0.54861818180629196</v>
      </c>
    </row>
    <row r="89" spans="1:2" ht="21" customHeight="1" x14ac:dyDescent="0.35">
      <c r="A89" s="72">
        <v>42674</v>
      </c>
      <c r="B89" s="73">
        <v>0.37122906076049811</v>
      </c>
    </row>
    <row r="90" spans="1:2" ht="21" customHeight="1" x14ac:dyDescent="0.35">
      <c r="A90" s="72">
        <v>42643</v>
      </c>
      <c r="B90" s="73">
        <v>0.25242775230771025</v>
      </c>
    </row>
    <row r="91" spans="1:2" ht="21" customHeight="1" x14ac:dyDescent="0.35">
      <c r="A91" s="72">
        <v>42613</v>
      </c>
      <c r="B91" s="73">
        <v>0.287335661780316</v>
      </c>
    </row>
    <row r="92" spans="1:2" ht="21" customHeight="1" x14ac:dyDescent="0.35">
      <c r="A92" s="72">
        <v>42582</v>
      </c>
      <c r="B92" s="73">
        <v>0.3653224329255757</v>
      </c>
    </row>
    <row r="93" spans="1:2" ht="21" customHeight="1" x14ac:dyDescent="0.35">
      <c r="A93" s="72">
        <v>42551</v>
      </c>
      <c r="B93" s="73">
        <v>0.45446893144087364</v>
      </c>
    </row>
    <row r="94" spans="1:2" ht="21" customHeight="1" x14ac:dyDescent="0.35">
      <c r="A94" s="72">
        <v>42521</v>
      </c>
      <c r="B94" s="73">
        <v>0.46278608420632106</v>
      </c>
    </row>
    <row r="95" spans="1:2" ht="21" customHeight="1" x14ac:dyDescent="0.35">
      <c r="A95" s="72">
        <v>42490</v>
      </c>
      <c r="B95" s="73">
        <v>0.42631319696044928</v>
      </c>
    </row>
    <row r="96" spans="1:2" ht="21" customHeight="1" x14ac:dyDescent="0.35">
      <c r="A96" s="72">
        <v>42460</v>
      </c>
      <c r="B96" s="73">
        <v>0.35448084783644906</v>
      </c>
    </row>
    <row r="97" spans="1:2" ht="21" customHeight="1" x14ac:dyDescent="0.35">
      <c r="A97" s="72">
        <v>42429</v>
      </c>
      <c r="B97" s="73">
        <v>0.46081835373651414</v>
      </c>
    </row>
    <row r="98" spans="1:2" ht="21" customHeight="1" x14ac:dyDescent="0.35">
      <c r="A98" s="72">
        <v>42400</v>
      </c>
      <c r="B98" s="73">
        <v>0.61582798930358895</v>
      </c>
    </row>
    <row r="99" spans="1:2" ht="21" customHeight="1" x14ac:dyDescent="0.35">
      <c r="A99" s="72">
        <v>42369</v>
      </c>
      <c r="B99" s="73">
        <v>0.49219334844970708</v>
      </c>
    </row>
    <row r="100" spans="1:2" ht="21" customHeight="1" x14ac:dyDescent="0.35">
      <c r="A100" s="72">
        <v>42338</v>
      </c>
      <c r="B100" s="73">
        <v>0.48640185058593749</v>
      </c>
    </row>
    <row r="101" spans="1:2" ht="21" customHeight="1" x14ac:dyDescent="0.35">
      <c r="A101" s="72">
        <v>42308</v>
      </c>
      <c r="B101" s="73">
        <v>0.56032626005626862</v>
      </c>
    </row>
    <row r="102" spans="1:2" ht="21" customHeight="1" x14ac:dyDescent="0.35">
      <c r="A102" s="72">
        <v>42277</v>
      </c>
      <c r="B102" s="73">
        <v>0.67720152981712722</v>
      </c>
    </row>
    <row r="103" spans="1:2" ht="21" customHeight="1" x14ac:dyDescent="0.35">
      <c r="A103" s="72">
        <v>42247</v>
      </c>
      <c r="B103" s="73">
        <v>0.73842619564964673</v>
      </c>
    </row>
    <row r="104" spans="1:2" ht="21" customHeight="1" x14ac:dyDescent="0.35">
      <c r="A104" s="72">
        <v>42216</v>
      </c>
      <c r="B104" s="73">
        <v>0.96702914588234579</v>
      </c>
    </row>
    <row r="105" spans="1:2" ht="21" customHeight="1" x14ac:dyDescent="0.35">
      <c r="A105" s="72">
        <v>42185</v>
      </c>
      <c r="B105" s="73">
        <v>1.0104550394370337</v>
      </c>
    </row>
    <row r="106" spans="1:2" ht="21" customHeight="1" x14ac:dyDescent="0.35">
      <c r="A106" s="72">
        <v>42155</v>
      </c>
      <c r="B106" s="73">
        <v>0.60074922812567833</v>
      </c>
    </row>
    <row r="107" spans="1:2" ht="21" customHeight="1" x14ac:dyDescent="0.35">
      <c r="A107" s="72">
        <v>42124</v>
      </c>
      <c r="B107" s="73">
        <v>0.2586504052298409</v>
      </c>
    </row>
    <row r="108" spans="1:2" ht="21" customHeight="1" x14ac:dyDescent="0.35">
      <c r="A108" s="72">
        <v>42094</v>
      </c>
      <c r="B108" s="73">
        <v>0.34964361312866216</v>
      </c>
    </row>
    <row r="109" spans="1:2" ht="21" customHeight="1" x14ac:dyDescent="0.35">
      <c r="A109" s="72">
        <v>42063</v>
      </c>
      <c r="B109" s="73">
        <v>0.39641705056762699</v>
      </c>
    </row>
    <row r="110" spans="1:2" ht="21" customHeight="1" x14ac:dyDescent="0.35">
      <c r="A110" s="72">
        <v>42035</v>
      </c>
      <c r="B110" s="73">
        <v>0.34987860364641465</v>
      </c>
    </row>
    <row r="111" spans="1:2" ht="21" customHeight="1" x14ac:dyDescent="0.35">
      <c r="A111" s="72">
        <v>42004</v>
      </c>
      <c r="B111" s="73">
        <v>0.66734610032734121</v>
      </c>
    </row>
    <row r="112" spans="1:2" ht="21" customHeight="1" x14ac:dyDescent="0.35">
      <c r="A112" s="72">
        <v>41973</v>
      </c>
      <c r="B112" s="73">
        <v>0.86945013575503716</v>
      </c>
    </row>
    <row r="113" spans="1:2" ht="21" customHeight="1" x14ac:dyDescent="0.35">
      <c r="A113" s="72">
        <v>41943</v>
      </c>
      <c r="B113" s="73">
        <v>1.0967399467884411</v>
      </c>
    </row>
    <row r="114" spans="1:2" ht="21" customHeight="1" x14ac:dyDescent="0.35">
      <c r="A114" s="72">
        <v>41912</v>
      </c>
      <c r="B114" s="73">
        <v>1.213001053376632</v>
      </c>
    </row>
    <row r="115" spans="1:2" ht="21" customHeight="1" x14ac:dyDescent="0.35">
      <c r="A115" s="72">
        <v>41882</v>
      </c>
      <c r="B115" s="73">
        <v>1.3828486759440111</v>
      </c>
    </row>
    <row r="116" spans="1:2" ht="21" customHeight="1" x14ac:dyDescent="0.35">
      <c r="A116" s="72">
        <v>41851</v>
      </c>
      <c r="B116" s="73">
        <v>1.4853230096158114</v>
      </c>
    </row>
    <row r="117" spans="1:2" ht="21" customHeight="1" x14ac:dyDescent="0.35">
      <c r="A117" s="72">
        <v>41820</v>
      </c>
      <c r="B117" s="73">
        <v>1.5543875657435828</v>
      </c>
    </row>
    <row r="118" spans="1:2" ht="21" customHeight="1" x14ac:dyDescent="0.35">
      <c r="A118" s="72">
        <v>41790</v>
      </c>
      <c r="B118" s="73">
        <v>1.7279830105056775</v>
      </c>
    </row>
    <row r="119" spans="1:2" ht="21" customHeight="1" x14ac:dyDescent="0.35">
      <c r="A119" s="72">
        <v>41759</v>
      </c>
      <c r="B119" s="73">
        <v>2.003504548259917</v>
      </c>
    </row>
    <row r="120" spans="1:2" ht="21" customHeight="1" x14ac:dyDescent="0.35">
      <c r="A120" s="72">
        <v>41729</v>
      </c>
      <c r="B120" s="73">
        <v>2.2030043731616789</v>
      </c>
    </row>
    <row r="121" spans="1:2" ht="21" customHeight="1" x14ac:dyDescent="0.35">
      <c r="A121" s="72">
        <v>41698</v>
      </c>
      <c r="B121" s="73">
        <v>2.2761244857711795</v>
      </c>
    </row>
    <row r="122" spans="1:2" ht="21" customHeight="1" x14ac:dyDescent="0.35">
      <c r="A122" s="72">
        <v>41670</v>
      </c>
      <c r="B122" s="73">
        <v>2.4259410788761495</v>
      </c>
    </row>
    <row r="123" spans="1:2" ht="21" customHeight="1" x14ac:dyDescent="0.35">
      <c r="A123" s="72">
        <v>41639</v>
      </c>
      <c r="B123" s="73">
        <v>2.2029185806443952</v>
      </c>
    </row>
    <row r="124" spans="1:2" ht="21" customHeight="1" x14ac:dyDescent="0.35">
      <c r="A124" s="72">
        <v>41608</v>
      </c>
      <c r="B124" s="73">
        <v>2.1794108835747128</v>
      </c>
    </row>
    <row r="125" spans="1:2" ht="21" customHeight="1" x14ac:dyDescent="0.35">
      <c r="A125" s="72">
        <v>41578</v>
      </c>
      <c r="B125" s="73">
        <v>2.3278360701335568</v>
      </c>
    </row>
    <row r="126" spans="1:2" ht="21" customHeight="1" x14ac:dyDescent="0.35">
      <c r="A126" s="72">
        <v>41547</v>
      </c>
      <c r="B126" s="73">
        <v>2.424283470095681</v>
      </c>
    </row>
    <row r="127" spans="1:2" ht="21" customHeight="1" x14ac:dyDescent="0.35">
      <c r="A127" s="72">
        <v>41517</v>
      </c>
      <c r="B127" s="73">
        <v>2.3970315562196216</v>
      </c>
    </row>
    <row r="128" spans="1:2" ht="21" customHeight="1" x14ac:dyDescent="0.35">
      <c r="A128" s="72">
        <v>41486</v>
      </c>
      <c r="B128" s="73">
        <v>2.2341855913821145</v>
      </c>
    </row>
    <row r="129" spans="1:2" ht="21" customHeight="1" x14ac:dyDescent="0.35">
      <c r="A129" s="72">
        <v>41455</v>
      </c>
      <c r="B129" s="73">
        <v>2.1380123546409608</v>
      </c>
    </row>
    <row r="130" spans="1:2" ht="21" customHeight="1" x14ac:dyDescent="0.35">
      <c r="A130" s="72">
        <v>41425</v>
      </c>
      <c r="B130" s="73">
        <v>1.6681700320725217</v>
      </c>
    </row>
    <row r="131" spans="1:2" ht="21" customHeight="1" x14ac:dyDescent="0.35">
      <c r="A131" s="72">
        <v>41394</v>
      </c>
      <c r="B131" s="73">
        <v>1.8156479064832418</v>
      </c>
    </row>
    <row r="132" spans="1:2" ht="21" customHeight="1" x14ac:dyDescent="0.35">
      <c r="A132" s="72">
        <v>41364</v>
      </c>
      <c r="B132" s="73">
        <v>1.9814761343456457</v>
      </c>
    </row>
    <row r="133" spans="1:2" ht="21" customHeight="1" x14ac:dyDescent="0.35">
      <c r="A133" s="72">
        <v>41333</v>
      </c>
      <c r="B133" s="73">
        <v>2.011742795585632</v>
      </c>
    </row>
    <row r="134" spans="1:2" ht="21" customHeight="1" x14ac:dyDescent="0.35">
      <c r="A134" s="72">
        <v>41305</v>
      </c>
      <c r="B134" s="73">
        <v>1.9609386933552142</v>
      </c>
    </row>
    <row r="135" spans="1:2" ht="21" customHeight="1" x14ac:dyDescent="0.35">
      <c r="A135" s="72">
        <v>41274</v>
      </c>
      <c r="B135" s="73">
        <v>1.9166077126668299</v>
      </c>
    </row>
    <row r="136" spans="1:2" ht="21" customHeight="1" x14ac:dyDescent="0.35">
      <c r="A136" s="72">
        <v>41243</v>
      </c>
      <c r="B136" s="73">
        <v>1.9210824760538747</v>
      </c>
    </row>
    <row r="137" spans="1:2" ht="21" customHeight="1" x14ac:dyDescent="0.35">
      <c r="A137" s="72">
        <v>41213</v>
      </c>
      <c r="B137" s="73">
        <v>2.2369100517803702</v>
      </c>
    </row>
    <row r="138" spans="1:2" ht="21" customHeight="1" x14ac:dyDescent="0.35">
      <c r="A138" s="72">
        <v>41182</v>
      </c>
      <c r="B138" s="73">
        <v>2.373261998203823</v>
      </c>
    </row>
    <row r="139" spans="1:2" ht="21" customHeight="1" x14ac:dyDescent="0.35">
      <c r="A139" s="72">
        <v>41152</v>
      </c>
      <c r="B139" s="73">
        <v>2.3817525111897782</v>
      </c>
    </row>
    <row r="140" spans="1:2" ht="21" customHeight="1" x14ac:dyDescent="0.35">
      <c r="A140" s="72">
        <v>41121</v>
      </c>
      <c r="B140" s="73">
        <v>2.6043219894282017</v>
      </c>
    </row>
    <row r="141" spans="1:2" ht="21" customHeight="1" x14ac:dyDescent="0.35">
      <c r="A141" s="72">
        <v>41090</v>
      </c>
      <c r="B141" s="73">
        <v>3.1136965682474775</v>
      </c>
    </row>
    <row r="142" spans="1:2" ht="21" customHeight="1" x14ac:dyDescent="0.35">
      <c r="A142" s="72">
        <v>41060</v>
      </c>
      <c r="B142" s="73">
        <v>3.3147759684562677</v>
      </c>
    </row>
    <row r="143" spans="1:2" ht="21" customHeight="1" x14ac:dyDescent="0.35">
      <c r="A143" s="72">
        <v>41029</v>
      </c>
      <c r="B143" s="73">
        <v>3.5055799742762233</v>
      </c>
    </row>
    <row r="144" spans="1:2" ht="21" customHeight="1" x14ac:dyDescent="0.35">
      <c r="A144" s="72">
        <v>40999</v>
      </c>
      <c r="B144" s="73">
        <v>3.5077837424945826</v>
      </c>
    </row>
    <row r="145" spans="1:2" ht="21" customHeight="1" x14ac:dyDescent="0.35">
      <c r="A145" s="72">
        <v>40968</v>
      </c>
      <c r="B145" s="73">
        <v>3.1170889515686029</v>
      </c>
    </row>
    <row r="146" spans="1:2" ht="21" customHeight="1" x14ac:dyDescent="0.35">
      <c r="A146" s="72">
        <v>40939</v>
      </c>
      <c r="B146" s="73">
        <v>3.3892278786129428</v>
      </c>
    </row>
    <row r="147" spans="1:2" ht="21" customHeight="1" x14ac:dyDescent="0.35">
      <c r="A147" s="72">
        <v>40908</v>
      </c>
      <c r="B147" s="73">
        <v>3.698005981910343</v>
      </c>
    </row>
    <row r="148" spans="1:2" ht="21" customHeight="1" x14ac:dyDescent="0.35">
      <c r="A148" s="72">
        <v>40877</v>
      </c>
      <c r="B148" s="73">
        <v>3.6747008563232422</v>
      </c>
    </row>
    <row r="149" spans="1:2" ht="21" customHeight="1" x14ac:dyDescent="0.35">
      <c r="A149" s="72">
        <v>40847</v>
      </c>
      <c r="B149" s="73">
        <v>3.1388395425186153</v>
      </c>
    </row>
    <row r="150" spans="1:2" ht="21" customHeight="1" x14ac:dyDescent="0.35">
      <c r="A150" s="72">
        <v>40816</v>
      </c>
      <c r="B150" s="73">
        <v>2.9999402093391407</v>
      </c>
    </row>
    <row r="151" spans="1:2" ht="21" customHeight="1" x14ac:dyDescent="0.35">
      <c r="A151" s="72">
        <v>40786</v>
      </c>
      <c r="B151" s="73">
        <v>3.4029307665616813</v>
      </c>
    </row>
    <row r="152" spans="1:2" ht="21" customHeight="1" x14ac:dyDescent="0.35">
      <c r="A152" s="72">
        <v>40755</v>
      </c>
      <c r="B152" s="73">
        <v>3.7889647334590713</v>
      </c>
    </row>
    <row r="153" spans="1:2" ht="21" customHeight="1" x14ac:dyDescent="0.35">
      <c r="A153" s="72">
        <v>40724</v>
      </c>
      <c r="B153" s="73">
        <v>3.7680072497667587</v>
      </c>
    </row>
    <row r="154" spans="1:2" ht="21" customHeight="1" x14ac:dyDescent="0.35">
      <c r="A154" s="72">
        <v>40694</v>
      </c>
      <c r="B154" s="73">
        <v>3.8874940681591044</v>
      </c>
    </row>
    <row r="155" spans="1:2" ht="21" customHeight="1" x14ac:dyDescent="0.35">
      <c r="A155" s="72">
        <v>40663</v>
      </c>
      <c r="B155" s="73">
        <v>4.0471948509407056</v>
      </c>
    </row>
    <row r="156" spans="1:2" ht="21" customHeight="1" x14ac:dyDescent="0.35">
      <c r="A156" s="72">
        <v>40633</v>
      </c>
      <c r="B156" s="73">
        <v>4.0545700343656543</v>
      </c>
    </row>
    <row r="157" spans="1:2" ht="21" customHeight="1" x14ac:dyDescent="0.35">
      <c r="A157" s="72">
        <v>40602</v>
      </c>
      <c r="B157" s="73">
        <v>4.0463249760182709</v>
      </c>
    </row>
    <row r="158" spans="1:2" ht="21" customHeight="1" x14ac:dyDescent="0.35">
      <c r="A158" s="72">
        <v>40574</v>
      </c>
      <c r="B158" s="73">
        <v>3.9784967204575334</v>
      </c>
    </row>
    <row r="159" spans="1:2" ht="21" customHeight="1" x14ac:dyDescent="0.35">
      <c r="A159" s="72">
        <v>40543</v>
      </c>
      <c r="B159" s="73">
        <v>3.8887278280252131</v>
      </c>
    </row>
    <row r="160" spans="1:2" ht="21" customHeight="1" x14ac:dyDescent="0.35">
      <c r="A160" s="72">
        <v>40512</v>
      </c>
      <c r="B160" s="73">
        <v>3.5873196427554181</v>
      </c>
    </row>
    <row r="161" spans="1:2" ht="21" customHeight="1" x14ac:dyDescent="0.35">
      <c r="A161" s="72">
        <v>40482</v>
      </c>
      <c r="B161" s="73">
        <v>3.4294167161216742</v>
      </c>
    </row>
    <row r="162" spans="1:2" ht="21" customHeight="1" x14ac:dyDescent="0.35">
      <c r="A162" s="72">
        <v>40451</v>
      </c>
      <c r="B162" s="73">
        <v>3.3423711161804199</v>
      </c>
    </row>
    <row r="163" spans="1:2" ht="21" customHeight="1" x14ac:dyDescent="0.35">
      <c r="A163" s="72">
        <v>40421</v>
      </c>
      <c r="B163" s="73">
        <v>3.5626899893188488</v>
      </c>
    </row>
    <row r="164" spans="1:2" ht="21" customHeight="1" x14ac:dyDescent="0.35">
      <c r="A164" s="72">
        <v>40390</v>
      </c>
      <c r="B164" s="73">
        <v>3.9739376503524806</v>
      </c>
    </row>
    <row r="165" spans="1:2" ht="21" customHeight="1" x14ac:dyDescent="0.35">
      <c r="A165" s="72">
        <v>40359</v>
      </c>
      <c r="B165" s="73">
        <v>4.2601005229949971</v>
      </c>
    </row>
    <row r="166" spans="1:2" ht="21" customHeight="1" x14ac:dyDescent="0.35">
      <c r="A166" s="72">
        <v>40329</v>
      </c>
      <c r="B166" s="73">
        <v>4.1013122403281086</v>
      </c>
    </row>
    <row r="167" spans="1:2" ht="21" customHeight="1" x14ac:dyDescent="0.35">
      <c r="A167" s="72">
        <v>40298</v>
      </c>
      <c r="B167" s="73">
        <v>3.8401678554316927</v>
      </c>
    </row>
    <row r="168" spans="1:2" ht="21" customHeight="1" x14ac:dyDescent="0.35">
      <c r="A168" s="72">
        <v>40268</v>
      </c>
      <c r="B168" s="73">
        <v>4.0216889230379858</v>
      </c>
    </row>
    <row r="169" spans="1:2" ht="21" customHeight="1" x14ac:dyDescent="0.35">
      <c r="A169" s="72">
        <v>40237</v>
      </c>
      <c r="B169" s="73">
        <v>4.3345036336593639</v>
      </c>
    </row>
    <row r="170" spans="1:2" ht="21" customHeight="1" x14ac:dyDescent="0.35">
      <c r="A170" s="72">
        <v>40209</v>
      </c>
      <c r="B170" s="73">
        <v>4.2828521288681038</v>
      </c>
    </row>
    <row r="171" spans="1:2" ht="21" customHeight="1" x14ac:dyDescent="0.35">
      <c r="A171" s="72">
        <v>40178</v>
      </c>
      <c r="B171" s="73">
        <v>3.9789195076446533</v>
      </c>
    </row>
    <row r="172" spans="1:2" ht="21" customHeight="1" x14ac:dyDescent="0.35">
      <c r="A172" s="72">
        <v>40147</v>
      </c>
      <c r="B172" s="73">
        <v>4.186665473300935</v>
      </c>
    </row>
    <row r="173" spans="1:2" ht="21" customHeight="1" x14ac:dyDescent="0.35">
      <c r="A173" s="72">
        <v>40117</v>
      </c>
      <c r="B173" s="73">
        <v>4.4966076120957883</v>
      </c>
    </row>
    <row r="174" spans="1:2" ht="21" customHeight="1" x14ac:dyDescent="0.35">
      <c r="A174" s="72">
        <v>40086</v>
      </c>
      <c r="B174" s="73">
        <v>5.014248810361229</v>
      </c>
    </row>
    <row r="175" spans="1:2" ht="21" customHeight="1" x14ac:dyDescent="0.35">
      <c r="A175" s="72">
        <v>40056</v>
      </c>
      <c r="B175" s="73">
        <v>5.0884533432733461</v>
      </c>
    </row>
    <row r="176" spans="1:2" ht="21" customHeight="1" x14ac:dyDescent="0.35">
      <c r="A176" s="72">
        <v>40025</v>
      </c>
      <c r="B176" s="73">
        <v>5.413310236763234</v>
      </c>
    </row>
    <row r="177" spans="1:2" ht="21" customHeight="1" x14ac:dyDescent="0.35">
      <c r="A177" s="72">
        <v>39994</v>
      </c>
      <c r="B177" s="73">
        <v>5.4510946132856448</v>
      </c>
    </row>
    <row r="178" spans="1:2" ht="21" customHeight="1" x14ac:dyDescent="0.35">
      <c r="A178" s="72">
        <v>39964</v>
      </c>
      <c r="B178" s="73">
        <v>5.0579515910381749</v>
      </c>
    </row>
    <row r="179" spans="1:2" ht="21" customHeight="1" x14ac:dyDescent="0.35">
      <c r="A179" s="72">
        <v>39933</v>
      </c>
      <c r="B179" s="73">
        <v>5.250999050601961</v>
      </c>
    </row>
    <row r="180" spans="1:2" ht="21" customHeight="1" x14ac:dyDescent="0.35">
      <c r="A180" s="72">
        <v>39903</v>
      </c>
      <c r="B180" s="73">
        <v>5.1630479255780317</v>
      </c>
    </row>
    <row r="181" spans="1:2" ht="21" customHeight="1" x14ac:dyDescent="0.35">
      <c r="A181" s="72">
        <v>39872</v>
      </c>
      <c r="B181" s="73">
        <v>4.7398619857692728</v>
      </c>
    </row>
    <row r="182" spans="1:2" ht="21" customHeight="1" x14ac:dyDescent="0.35">
      <c r="A182" s="72">
        <v>39844</v>
      </c>
      <c r="B182" s="73">
        <v>4.2125018223056792</v>
      </c>
    </row>
    <row r="183" spans="1:2" ht="21" customHeight="1" x14ac:dyDescent="0.35">
      <c r="A183" s="72">
        <v>39813</v>
      </c>
      <c r="B183" s="73">
        <v>4.3022083090417436</v>
      </c>
    </row>
    <row r="184" spans="1:2" ht="21" customHeight="1" x14ac:dyDescent="0.35">
      <c r="A184" s="72">
        <v>39782</v>
      </c>
      <c r="B184" s="73">
        <v>4.5192476306326359</v>
      </c>
    </row>
    <row r="185" spans="1:2" ht="21" customHeight="1" x14ac:dyDescent="0.35">
      <c r="A185" s="72">
        <v>39752</v>
      </c>
      <c r="B185" s="73">
        <v>4.5276811680071294</v>
      </c>
    </row>
    <row r="186" spans="1:2" ht="21" customHeight="1" x14ac:dyDescent="0.35">
      <c r="A186" s="72">
        <v>39721</v>
      </c>
      <c r="B186" s="73">
        <v>4.4246850644647511</v>
      </c>
    </row>
    <row r="187" spans="1:2" ht="21" customHeight="1" x14ac:dyDescent="0.35">
      <c r="A187" s="72">
        <v>39691</v>
      </c>
      <c r="B187" s="73">
        <v>4.4720085554795048</v>
      </c>
    </row>
    <row r="188" spans="1:2" ht="21" customHeight="1" x14ac:dyDescent="0.35">
      <c r="A188" s="72">
        <v>39660</v>
      </c>
      <c r="B188" s="73">
        <v>4.8960084837805713</v>
      </c>
    </row>
    <row r="189" spans="1:2" ht="21" customHeight="1" x14ac:dyDescent="0.35">
      <c r="A189" s="72">
        <v>39629</v>
      </c>
      <c r="B189" s="73">
        <v>5.1274995818946483</v>
      </c>
    </row>
    <row r="190" spans="1:2" ht="21" customHeight="1" x14ac:dyDescent="0.35">
      <c r="A190" s="72">
        <v>39599</v>
      </c>
      <c r="B190" s="73">
        <v>4.8398356609535238</v>
      </c>
    </row>
    <row r="191" spans="1:2" ht="21" customHeight="1" x14ac:dyDescent="0.35">
      <c r="A191" s="72">
        <v>39568</v>
      </c>
      <c r="B191" s="73">
        <v>4.7238323218027762</v>
      </c>
    </row>
    <row r="192" spans="1:2" ht="21" customHeight="1" x14ac:dyDescent="0.35">
      <c r="A192" s="72">
        <v>39538</v>
      </c>
      <c r="B192" s="73">
        <v>4.683631396865847</v>
      </c>
    </row>
    <row r="193" spans="1:2" ht="21" customHeight="1" x14ac:dyDescent="0.35">
      <c r="A193" s="72">
        <v>39507</v>
      </c>
      <c r="B193" s="73">
        <v>4.5278890965616139</v>
      </c>
    </row>
    <row r="194" spans="1:2" ht="21" customHeight="1" x14ac:dyDescent="0.35">
      <c r="A194" s="72">
        <v>39478</v>
      </c>
      <c r="B194" s="73">
        <v>4.5607924107083422</v>
      </c>
    </row>
    <row r="195" spans="1:2" ht="21" customHeight="1" x14ac:dyDescent="0.35">
      <c r="A195" s="72">
        <v>39447</v>
      </c>
      <c r="B195" s="73">
        <v>4.6751044092245673</v>
      </c>
    </row>
    <row r="196" spans="1:2" ht="21" customHeight="1" x14ac:dyDescent="0.35">
      <c r="A196" s="72">
        <v>39416</v>
      </c>
      <c r="B196" s="73">
        <v>4.5544347124342499</v>
      </c>
    </row>
    <row r="197" spans="1:2" ht="21" customHeight="1" x14ac:dyDescent="0.35">
      <c r="A197" s="72">
        <v>39386</v>
      </c>
      <c r="B197" s="73">
        <v>4.5316329014006911</v>
      </c>
    </row>
    <row r="198" spans="1:2" ht="21" customHeight="1" x14ac:dyDescent="0.35">
      <c r="A198" s="72">
        <v>39355</v>
      </c>
      <c r="B198" s="73">
        <v>4.5659572419497865</v>
      </c>
    </row>
    <row r="199" spans="1:2" ht="21" customHeight="1" x14ac:dyDescent="0.35">
      <c r="A199" s="72">
        <v>39325</v>
      </c>
      <c r="B199" s="73">
        <v>4.4461970599746703</v>
      </c>
    </row>
    <row r="200" spans="1:2" ht="21" customHeight="1" x14ac:dyDescent="0.35">
      <c r="A200" s="72">
        <v>39294</v>
      </c>
      <c r="B200" s="73">
        <v>4.5376255771503446</v>
      </c>
    </row>
    <row r="201" spans="1:2" ht="21" customHeight="1" x14ac:dyDescent="0.35">
      <c r="A201" s="72">
        <v>39263</v>
      </c>
      <c r="B201" s="73">
        <v>4.4733626250257954</v>
      </c>
    </row>
    <row r="202" spans="1:2" ht="21" customHeight="1" x14ac:dyDescent="0.35">
      <c r="A202" s="72">
        <v>39233</v>
      </c>
      <c r="B202" s="73">
        <v>4.1333342345828106</v>
      </c>
    </row>
    <row r="203" spans="1:2" ht="21" customHeight="1" x14ac:dyDescent="0.35">
      <c r="A203" s="72">
        <v>39202</v>
      </c>
      <c r="B203" s="73">
        <v>4.0105163322429673</v>
      </c>
    </row>
    <row r="204" spans="1:2" ht="21" customHeight="1" x14ac:dyDescent="0.35">
      <c r="A204" s="72">
        <v>39172</v>
      </c>
      <c r="B204" s="73">
        <v>3.8696680015303877</v>
      </c>
    </row>
    <row r="205" spans="1:2" ht="21" customHeight="1" x14ac:dyDescent="0.35">
      <c r="A205" s="72">
        <v>39141</v>
      </c>
      <c r="B205" s="73">
        <v>3.893154100957871</v>
      </c>
    </row>
    <row r="206" spans="1:2" ht="21" customHeight="1" x14ac:dyDescent="0.35">
      <c r="A206" s="72">
        <v>39113</v>
      </c>
      <c r="B206" s="73">
        <v>3.9355886676042742</v>
      </c>
    </row>
    <row r="207" spans="1:2" ht="21" customHeight="1" x14ac:dyDescent="0.35">
      <c r="A207" s="72">
        <v>39082</v>
      </c>
      <c r="B207" s="73">
        <v>3.7659619442568335</v>
      </c>
    </row>
    <row r="208" spans="1:2" ht="21" customHeight="1" x14ac:dyDescent="0.35">
      <c r="A208" s="72">
        <v>39051</v>
      </c>
      <c r="B208" s="73">
        <v>3.8658284425408498</v>
      </c>
    </row>
    <row r="209" spans="1:2" ht="21" customHeight="1" x14ac:dyDescent="0.35">
      <c r="A209" s="72">
        <v>39021</v>
      </c>
      <c r="B209" s="73">
        <v>3.9221153533068573</v>
      </c>
    </row>
    <row r="210" spans="1:2" ht="21" customHeight="1" x14ac:dyDescent="0.35">
      <c r="A210" s="72">
        <v>38990</v>
      </c>
      <c r="B210" s="73">
        <v>3.9187747390925098</v>
      </c>
    </row>
    <row r="211" spans="1:2" ht="21" customHeight="1" x14ac:dyDescent="0.35">
      <c r="A211" s="72">
        <v>38960</v>
      </c>
      <c r="B211" s="73">
        <v>3.866275180172023</v>
      </c>
    </row>
    <row r="212" spans="1:2" ht="21" customHeight="1" x14ac:dyDescent="0.35">
      <c r="A212" s="72">
        <v>38929</v>
      </c>
      <c r="B212" s="73">
        <v>4.0310301719585206</v>
      </c>
    </row>
    <row r="213" spans="1:2" ht="21" customHeight="1" x14ac:dyDescent="0.35">
      <c r="A213" s="72">
        <v>38898</v>
      </c>
      <c r="B213" s="73">
        <v>4.0419742861903813</v>
      </c>
    </row>
    <row r="214" spans="1:2" ht="21" customHeight="1" x14ac:dyDescent="0.35">
      <c r="A214" s="72">
        <v>38868</v>
      </c>
      <c r="B214" s="73">
        <v>3.9251622975522014</v>
      </c>
    </row>
    <row r="215" spans="1:2" ht="21" customHeight="1" x14ac:dyDescent="0.35">
      <c r="A215" s="72">
        <v>38837</v>
      </c>
      <c r="B215" s="73">
        <v>3.8501115300831059</v>
      </c>
    </row>
    <row r="216" spans="1:2" ht="21" customHeight="1" x14ac:dyDescent="0.35">
      <c r="A216" s="72">
        <v>38807</v>
      </c>
      <c r="B216" s="73">
        <v>3.5772238791623328</v>
      </c>
    </row>
    <row r="217" spans="1:2" ht="21" customHeight="1" x14ac:dyDescent="0.35">
      <c r="A217" s="72">
        <v>38776</v>
      </c>
      <c r="B217" s="73">
        <v>3.4264049734268185</v>
      </c>
    </row>
    <row r="218" spans="1:2" ht="21" customHeight="1" x14ac:dyDescent="0.35">
      <c r="A218" s="72">
        <v>38748</v>
      </c>
      <c r="B218" s="73">
        <v>3.3879249636181923</v>
      </c>
    </row>
    <row r="219" spans="1:2" ht="21" customHeight="1" x14ac:dyDescent="0.35">
      <c r="A219" s="72">
        <v>38717</v>
      </c>
      <c r="B219" s="73">
        <v>3.6146610256558382</v>
      </c>
    </row>
    <row r="220" spans="1:2" ht="21" customHeight="1" x14ac:dyDescent="0.35">
      <c r="A220" s="72">
        <v>38686</v>
      </c>
      <c r="B220" s="73">
        <v>3.7839790479405728</v>
      </c>
    </row>
    <row r="221" spans="1:2" ht="21" customHeight="1" x14ac:dyDescent="0.35">
      <c r="A221" s="72">
        <v>38656</v>
      </c>
      <c r="B221" s="73">
        <v>3.4489436933555595</v>
      </c>
    </row>
    <row r="222" spans="1:2" ht="21" customHeight="1" x14ac:dyDescent="0.35">
      <c r="A222" s="72">
        <v>38625</v>
      </c>
      <c r="B222" s="73">
        <v>3.254969826082502</v>
      </c>
    </row>
    <row r="223" spans="1:2" ht="21" customHeight="1" x14ac:dyDescent="0.35">
      <c r="A223" s="72">
        <v>38595</v>
      </c>
      <c r="B223" s="73">
        <v>3.3612498139091169</v>
      </c>
    </row>
    <row r="224" spans="1:2" ht="21" customHeight="1" x14ac:dyDescent="0.35">
      <c r="A224" s="72">
        <v>38564</v>
      </c>
      <c r="B224" s="73">
        <v>3.3439452012052038</v>
      </c>
    </row>
    <row r="225" spans="1:2" ht="21" customHeight="1" x14ac:dyDescent="0.35">
      <c r="A225" s="72">
        <v>38533</v>
      </c>
      <c r="B225" s="73">
        <v>3.3125345739017837</v>
      </c>
    </row>
    <row r="226" spans="1:2" ht="21" customHeight="1" x14ac:dyDescent="0.35">
      <c r="A226" s="72">
        <v>38503</v>
      </c>
      <c r="B226" s="73">
        <v>3.4920657041931156</v>
      </c>
    </row>
    <row r="227" spans="1:2" ht="21" customHeight="1" x14ac:dyDescent="0.35">
      <c r="A227" s="72">
        <v>38472</v>
      </c>
      <c r="B227" s="73">
        <v>3.698130927461897</v>
      </c>
    </row>
    <row r="228" spans="1:2" ht="21" customHeight="1" x14ac:dyDescent="0.35">
      <c r="A228" s="72">
        <v>38442</v>
      </c>
      <c r="B228" s="73">
        <v>3.6918896806110042</v>
      </c>
    </row>
    <row r="229" spans="1:2" ht="21" customHeight="1" x14ac:dyDescent="0.35">
      <c r="A229" s="72">
        <v>38411</v>
      </c>
      <c r="B229" s="73">
        <v>3.6227138844051363</v>
      </c>
    </row>
    <row r="230" spans="1:2" ht="21" customHeight="1" x14ac:dyDescent="0.35">
      <c r="A230" s="72">
        <v>38383</v>
      </c>
      <c r="B230" s="73">
        <v>3.9075985699789864</v>
      </c>
    </row>
    <row r="231" spans="1:2" ht="21" customHeight="1" x14ac:dyDescent="0.35">
      <c r="A231" s="72">
        <v>38352</v>
      </c>
      <c r="B231" s="73">
        <v>4.1397328332138068</v>
      </c>
    </row>
    <row r="232" spans="1:2" ht="21" customHeight="1" x14ac:dyDescent="0.35">
      <c r="A232" s="72">
        <v>38321</v>
      </c>
      <c r="B232" s="73">
        <v>4.6278481186894016</v>
      </c>
    </row>
    <row r="233" spans="1:2" ht="21" customHeight="1" x14ac:dyDescent="0.35">
      <c r="A233" s="72">
        <v>38291</v>
      </c>
      <c r="B233" s="73">
        <v>4.8892468702335368</v>
      </c>
    </row>
    <row r="234" spans="1:2" ht="21" customHeight="1" x14ac:dyDescent="0.35">
      <c r="A234" s="72">
        <v>38260</v>
      </c>
      <c r="B234" s="73">
        <v>5.0874202344113328</v>
      </c>
    </row>
    <row r="235" spans="1:2" ht="21" customHeight="1" x14ac:dyDescent="0.35">
      <c r="A235" s="72">
        <v>38230</v>
      </c>
      <c r="B235" s="73">
        <v>5.0890268370290253</v>
      </c>
    </row>
    <row r="236" spans="1:2" ht="21" customHeight="1" x14ac:dyDescent="0.35">
      <c r="A236" s="72">
        <v>38199</v>
      </c>
      <c r="B236" s="73">
        <v>5.1677059911746994</v>
      </c>
    </row>
    <row r="237" spans="1:2" ht="21" customHeight="1" x14ac:dyDescent="0.35">
      <c r="A237" s="72">
        <v>38168</v>
      </c>
      <c r="B237" s="73">
        <v>5.0859671915141025</v>
      </c>
    </row>
    <row r="238" spans="1:2" ht="21" customHeight="1" x14ac:dyDescent="0.35">
      <c r="A238" s="72">
        <v>38138</v>
      </c>
      <c r="B238" s="73">
        <v>4.9468938311504189</v>
      </c>
    </row>
    <row r="239" spans="1:2" ht="21" customHeight="1" x14ac:dyDescent="0.35">
      <c r="A239" s="72">
        <v>38107</v>
      </c>
      <c r="B239" s="73">
        <v>4.6811431260681156</v>
      </c>
    </row>
    <row r="240" spans="1:2" ht="21" customHeight="1" x14ac:dyDescent="0.35">
      <c r="A240" s="72">
        <v>38077</v>
      </c>
      <c r="B240" s="73">
        <v>4.5926110471841577</v>
      </c>
    </row>
    <row r="241" spans="1:2" ht="21" customHeight="1" x14ac:dyDescent="0.35">
      <c r="A241" s="72">
        <v>38046</v>
      </c>
      <c r="B241" s="73">
        <v>4.854876940963746</v>
      </c>
    </row>
    <row r="242" spans="1:2" ht="21" customHeight="1" x14ac:dyDescent="0.35">
      <c r="A242" s="72">
        <v>38017</v>
      </c>
      <c r="B242" s="73">
        <v>4.6796706201782241</v>
      </c>
    </row>
    <row r="243" spans="1:2" ht="21" customHeight="1" x14ac:dyDescent="0.35">
      <c r="A243" s="72">
        <v>37986</v>
      </c>
      <c r="B243" s="73">
        <v>4.8207327723503104</v>
      </c>
    </row>
    <row r="244" spans="1:2" ht="21" customHeight="1" x14ac:dyDescent="0.35">
      <c r="A244" s="72">
        <v>37955</v>
      </c>
      <c r="B244" s="73">
        <v>4.7490198518100497</v>
      </c>
    </row>
    <row r="245" spans="1:2" ht="21" customHeight="1" x14ac:dyDescent="0.35">
      <c r="A245" s="72">
        <v>37925</v>
      </c>
      <c r="B245" s="73">
        <v>4.4730037721720599</v>
      </c>
    </row>
    <row r="246" spans="1:2" ht="21" customHeight="1" x14ac:dyDescent="0.35">
      <c r="A246" s="72">
        <v>37894</v>
      </c>
      <c r="B246" s="73">
        <v>4.2584152113307603</v>
      </c>
    </row>
    <row r="247" spans="1:2" ht="21" customHeight="1" x14ac:dyDescent="0.35">
      <c r="A247" s="72">
        <v>37864</v>
      </c>
      <c r="B247" s="73">
        <v>4.2257297180947804</v>
      </c>
    </row>
    <row r="248" spans="1:2" ht="21" customHeight="1" x14ac:dyDescent="0.35">
      <c r="A248" s="72">
        <v>37833</v>
      </c>
      <c r="B248" s="73">
        <v>4.0571846262268396</v>
      </c>
    </row>
    <row r="249" spans="1:2" ht="21" customHeight="1" x14ac:dyDescent="0.35">
      <c r="A249" s="72">
        <v>37802</v>
      </c>
      <c r="B249" s="73">
        <v>3.4924129786945501</v>
      </c>
    </row>
    <row r="250" spans="1:2" ht="21" customHeight="1" x14ac:dyDescent="0.35">
      <c r="A250" s="72">
        <v>37772</v>
      </c>
      <c r="B250" s="73">
        <v>3.7297176122665401</v>
      </c>
    </row>
    <row r="251" spans="1:2" ht="21" customHeight="1" x14ac:dyDescent="0.35">
      <c r="A251" s="72">
        <v>37741</v>
      </c>
      <c r="B251" s="73">
        <v>3.9225962474232601</v>
      </c>
    </row>
    <row r="252" spans="1:2" ht="21" customHeight="1" x14ac:dyDescent="0.35">
      <c r="A252" s="72">
        <v>37711</v>
      </c>
      <c r="B252" s="73">
        <v>3.7457506855328901</v>
      </c>
    </row>
    <row r="253" spans="1:2" ht="21" customHeight="1" x14ac:dyDescent="0.35">
      <c r="A253" s="72">
        <v>37680</v>
      </c>
      <c r="B253" s="73">
        <v>3.8097570240497598</v>
      </c>
    </row>
    <row r="254" spans="1:2" ht="21" customHeight="1" x14ac:dyDescent="0.35">
      <c r="A254" s="72">
        <v>37652</v>
      </c>
      <c r="B254" s="73">
        <v>4.0992526922907198</v>
      </c>
    </row>
    <row r="255" spans="1:2" ht="21" customHeight="1" x14ac:dyDescent="0.35">
      <c r="A255" s="72">
        <v>37621</v>
      </c>
      <c r="B255" s="73">
        <v>4.1471685907419999</v>
      </c>
    </row>
    <row r="256" spans="1:2" ht="21" customHeight="1" x14ac:dyDescent="0.35">
      <c r="A256" s="72">
        <v>37590</v>
      </c>
      <c r="B256" s="73">
        <v>4.2149617984181402</v>
      </c>
    </row>
    <row r="257" spans="1:2" ht="21" customHeight="1" x14ac:dyDescent="0.35">
      <c r="A257" s="72">
        <v>37560</v>
      </c>
      <c r="B257" s="73">
        <v>4.2870451374487404</v>
      </c>
    </row>
    <row r="258" spans="1:2" ht="21" customHeight="1" x14ac:dyDescent="0.35">
      <c r="A258" s="72">
        <v>37529</v>
      </c>
      <c r="B258" s="73">
        <v>4.4752106070518503</v>
      </c>
    </row>
    <row r="259" spans="1:2" ht="21" customHeight="1" x14ac:dyDescent="0.35">
      <c r="A259" s="72">
        <v>37499</v>
      </c>
      <c r="B259" s="73">
        <v>4.5678383582516702</v>
      </c>
    </row>
    <row r="260" spans="1:2" ht="21" customHeight="1" x14ac:dyDescent="0.35">
      <c r="A260" s="72">
        <v>37468</v>
      </c>
      <c r="B260" s="73">
        <v>4.7938477180220902</v>
      </c>
    </row>
    <row r="261" spans="1:2" ht="21" customHeight="1" x14ac:dyDescent="0.35">
      <c r="A261" s="72">
        <v>37437</v>
      </c>
      <c r="B261" s="73">
        <v>5.12790495157242</v>
      </c>
    </row>
    <row r="262" spans="1:2" ht="21" customHeight="1" x14ac:dyDescent="0.35">
      <c r="A262" s="72">
        <v>37407</v>
      </c>
      <c r="B262" s="73">
        <v>5.3037717654591496</v>
      </c>
    </row>
    <row r="263" spans="1:2" ht="21" customHeight="1" x14ac:dyDescent="0.35">
      <c r="A263" s="72">
        <v>37376</v>
      </c>
      <c r="B263" s="73">
        <v>5.4238256528263999</v>
      </c>
    </row>
    <row r="264" spans="1:2" ht="21" customHeight="1" x14ac:dyDescent="0.35">
      <c r="A264" s="72">
        <v>37346</v>
      </c>
      <c r="B264" s="73">
        <v>5.5457932750383998</v>
      </c>
    </row>
    <row r="265" spans="1:2" ht="21" customHeight="1" x14ac:dyDescent="0.35">
      <c r="A265" s="72">
        <v>37315</v>
      </c>
      <c r="B265" s="73">
        <v>5.3143207493581297</v>
      </c>
    </row>
    <row r="266" spans="1:2" ht="21" customHeight="1" x14ac:dyDescent="0.35">
      <c r="A266" s="72">
        <v>37287</v>
      </c>
      <c r="B266" s="73">
        <v>5.3174059499393804</v>
      </c>
    </row>
    <row r="267" spans="1:2" ht="21" customHeight="1" x14ac:dyDescent="0.35">
      <c r="A267" s="72">
        <v>37256</v>
      </c>
      <c r="B267" s="73">
        <v>5.4317649497705398</v>
      </c>
    </row>
    <row r="268" spans="1:2" ht="21" customHeight="1" x14ac:dyDescent="0.35">
      <c r="A268" s="72">
        <v>37225</v>
      </c>
      <c r="B268" s="73">
        <v>5.40197656913237</v>
      </c>
    </row>
    <row r="269" spans="1:2" ht="21" customHeight="1" x14ac:dyDescent="0.35">
      <c r="A269" s="72">
        <v>37195</v>
      </c>
      <c r="B269" s="73">
        <v>5.8447621050086997</v>
      </c>
    </row>
    <row r="270" spans="1:2" ht="21" customHeight="1" x14ac:dyDescent="0.35">
      <c r="A270" s="72">
        <v>37164</v>
      </c>
      <c r="B270" s="73">
        <v>6.4720918473421101</v>
      </c>
    </row>
    <row r="271" spans="1:2" ht="21" customHeight="1" x14ac:dyDescent="0.35">
      <c r="A271" s="72">
        <v>37134</v>
      </c>
      <c r="B271" s="73">
        <v>6.7562183737826098</v>
      </c>
    </row>
    <row r="272" spans="1:2" ht="21" customHeight="1" x14ac:dyDescent="0.35">
      <c r="A272" s="72">
        <v>37103</v>
      </c>
      <c r="B272" s="73">
        <v>6.8478468358400004</v>
      </c>
    </row>
    <row r="273" spans="1:2" ht="21" customHeight="1" x14ac:dyDescent="0.35">
      <c r="A273" s="72">
        <v>37072</v>
      </c>
      <c r="B273" s="73">
        <v>6.7179076302618999</v>
      </c>
    </row>
    <row r="274" spans="1:2" ht="21" customHeight="1" x14ac:dyDescent="0.35">
      <c r="A274" s="72">
        <v>37042</v>
      </c>
      <c r="B274" s="73">
        <v>6.4905932829428599</v>
      </c>
    </row>
    <row r="275" spans="1:2" ht="21" customHeight="1" x14ac:dyDescent="0.35">
      <c r="A275" s="72">
        <v>37011</v>
      </c>
      <c r="B275" s="73">
        <v>6.2523981928849999</v>
      </c>
    </row>
    <row r="276" spans="1:2" ht="21" customHeight="1" x14ac:dyDescent="0.35">
      <c r="A276" s="72">
        <v>36981</v>
      </c>
      <c r="B276" s="73">
        <v>6.2382584268318197</v>
      </c>
    </row>
    <row r="277" spans="1:2" ht="21" customHeight="1" x14ac:dyDescent="0.35">
      <c r="A277" s="72">
        <v>36950</v>
      </c>
      <c r="B277" s="73">
        <v>6.4994570613049998</v>
      </c>
    </row>
    <row r="278" spans="1:2" ht="21" customHeight="1" x14ac:dyDescent="0.35">
      <c r="A278" s="72">
        <v>36922</v>
      </c>
      <c r="B278" s="73">
        <v>6.8230669877818197</v>
      </c>
    </row>
    <row r="279" spans="1:2" ht="21" customHeight="1" x14ac:dyDescent="0.35">
      <c r="A279" s="72">
        <v>36891</v>
      </c>
      <c r="B279" s="73">
        <v>7.3760073906526298</v>
      </c>
    </row>
    <row r="280" spans="1:2" ht="21" customHeight="1" x14ac:dyDescent="0.35">
      <c r="A280" s="72">
        <v>36860</v>
      </c>
      <c r="B280" s="73">
        <v>7.5910981638047597</v>
      </c>
    </row>
    <row r="281" spans="1:2" ht="21" customHeight="1" x14ac:dyDescent="0.35">
      <c r="A281" s="72">
        <v>36830</v>
      </c>
      <c r="B281" s="73">
        <v>7.3608402501363601</v>
      </c>
    </row>
    <row r="282" spans="1:2" ht="21" customHeight="1" x14ac:dyDescent="0.35">
      <c r="A282" s="72">
        <v>36799</v>
      </c>
      <c r="B282" s="73">
        <v>7.0045276221526303</v>
      </c>
    </row>
    <row r="283" spans="1:2" ht="21" customHeight="1" x14ac:dyDescent="0.35">
      <c r="A283" s="72">
        <v>36769</v>
      </c>
      <c r="B283" s="73">
        <v>6.9938476059695702</v>
      </c>
    </row>
    <row r="284" spans="1:2" ht="21" customHeight="1" x14ac:dyDescent="0.35">
      <c r="A284" s="72">
        <v>36738</v>
      </c>
      <c r="B284" s="73">
        <v>6.8715007211105297</v>
      </c>
    </row>
    <row r="285" spans="1:2" ht="21" customHeight="1" x14ac:dyDescent="0.35">
      <c r="A285" s="72">
        <v>36707</v>
      </c>
      <c r="B285" s="73">
        <v>6.5469993515454501</v>
      </c>
    </row>
    <row r="286" spans="1:2" ht="21" customHeight="1" x14ac:dyDescent="0.35">
      <c r="A286" s="72">
        <v>36677</v>
      </c>
      <c r="B286" s="73">
        <v>6.3291108750142904</v>
      </c>
    </row>
    <row r="287" spans="1:2" ht="21" customHeight="1" x14ac:dyDescent="0.35">
      <c r="A287" s="72">
        <v>36646</v>
      </c>
      <c r="B287" s="73">
        <v>6.3371561169600001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1CC4D-9847-4827-A17F-BB7DD2CA5DA7}">
  <dimension ref="B1:E19"/>
  <sheetViews>
    <sheetView tabSelected="1" zoomScale="94" zoomScaleNormal="94" workbookViewId="0">
      <selection activeCell="B9" sqref="B9"/>
    </sheetView>
  </sheetViews>
  <sheetFormatPr defaultRowHeight="18" x14ac:dyDescent="0.35"/>
  <cols>
    <col min="1" max="1" width="8.88671875" style="18"/>
    <col min="2" max="2" width="85.33203125" style="18" bestFit="1" customWidth="1"/>
    <col min="3" max="3" width="11" style="18" bestFit="1" customWidth="1"/>
    <col min="4" max="4" width="25.6640625" style="18" bestFit="1" customWidth="1"/>
    <col min="5" max="16384" width="8.88671875" style="18"/>
  </cols>
  <sheetData>
    <row r="1" spans="2:5" s="35" customFormat="1" x14ac:dyDescent="0.35">
      <c r="B1" s="34" t="s">
        <v>13</v>
      </c>
    </row>
    <row r="4" spans="2:5" x14ac:dyDescent="0.35">
      <c r="B4" s="1" t="s">
        <v>159</v>
      </c>
      <c r="C4" s="1"/>
    </row>
    <row r="5" spans="2:5" x14ac:dyDescent="0.35">
      <c r="B5" s="3" t="s">
        <v>8</v>
      </c>
      <c r="C5" s="5">
        <f>'re výpočet'!C13</f>
        <v>0.10775019023352611</v>
      </c>
      <c r="D5" s="17" t="s">
        <v>163</v>
      </c>
    </row>
    <row r="6" spans="2:5" x14ac:dyDescent="0.35">
      <c r="B6" s="3" t="s">
        <v>14</v>
      </c>
      <c r="C6" s="5">
        <f>1-'Společnosti s US'!E16</f>
        <v>0.54574999999999996</v>
      </c>
      <c r="D6" s="18" t="s">
        <v>70</v>
      </c>
    </row>
    <row r="7" spans="2:5" x14ac:dyDescent="0.35">
      <c r="B7" s="3" t="s">
        <v>15</v>
      </c>
      <c r="C7" s="19">
        <f>'rd výpočet'!C9</f>
        <v>4.1991615000000003E-2</v>
      </c>
      <c r="D7" s="21" t="s">
        <v>164</v>
      </c>
    </row>
    <row r="8" spans="2:5" x14ac:dyDescent="0.35">
      <c r="B8" s="3" t="s">
        <v>16</v>
      </c>
      <c r="C8" s="5">
        <f>'Společnosti s US'!E16</f>
        <v>0.45424999999999999</v>
      </c>
      <c r="D8" s="18" t="s">
        <v>70</v>
      </c>
    </row>
    <row r="9" spans="2:5" x14ac:dyDescent="0.35">
      <c r="B9" s="7" t="s">
        <v>17</v>
      </c>
      <c r="C9" s="20">
        <f>ROUND(C5*C6+C7*C8,3)</f>
        <v>7.8E-2</v>
      </c>
      <c r="D9" s="17"/>
      <c r="E9" s="17"/>
    </row>
    <row r="10" spans="2:5" x14ac:dyDescent="0.35">
      <c r="B10" s="7" t="s">
        <v>18</v>
      </c>
      <c r="C10" s="20">
        <f>ROUND(C9/0.81,3)</f>
        <v>9.6000000000000002E-2</v>
      </c>
    </row>
    <row r="13" spans="2:5" x14ac:dyDescent="0.35">
      <c r="B13" s="1" t="s">
        <v>160</v>
      </c>
      <c r="C13" s="1"/>
    </row>
    <row r="14" spans="2:5" x14ac:dyDescent="0.35">
      <c r="B14" s="3" t="s">
        <v>8</v>
      </c>
      <c r="C14" s="5">
        <f>'re výpočet'!C25</f>
        <v>9.1422317395705444E-2</v>
      </c>
      <c r="D14" s="17" t="s">
        <v>163</v>
      </c>
    </row>
    <row r="15" spans="2:5" x14ac:dyDescent="0.35">
      <c r="B15" s="3" t="s">
        <v>14</v>
      </c>
      <c r="C15" s="5">
        <f>1-'Společnosti bez US'!E16</f>
        <v>0.87</v>
      </c>
      <c r="D15" s="18" t="s">
        <v>43</v>
      </c>
    </row>
    <row r="16" spans="2:5" x14ac:dyDescent="0.35">
      <c r="B16" s="3" t="s">
        <v>15</v>
      </c>
      <c r="C16" s="19">
        <f>'rd výpočet'!C17</f>
        <v>4.2778709999999998E-2</v>
      </c>
      <c r="D16" s="21" t="s">
        <v>164</v>
      </c>
    </row>
    <row r="17" spans="2:4" x14ac:dyDescent="0.35">
      <c r="B17" s="3" t="s">
        <v>16</v>
      </c>
      <c r="C17" s="5">
        <f>'Společnosti bez US'!E16</f>
        <v>0.13</v>
      </c>
      <c r="D17" s="18" t="s">
        <v>43</v>
      </c>
    </row>
    <row r="18" spans="2:4" x14ac:dyDescent="0.35">
      <c r="B18" s="7" t="s">
        <v>17</v>
      </c>
      <c r="C18" s="20">
        <f>ROUND(C14*C15+C16*C17,3)</f>
        <v>8.5000000000000006E-2</v>
      </c>
    </row>
    <row r="19" spans="2:4" x14ac:dyDescent="0.35">
      <c r="B19" s="7" t="s">
        <v>18</v>
      </c>
      <c r="C19" s="20">
        <f>ROUND(C18/0.81,3)</f>
        <v>0.105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A0303-CCAA-43A5-8159-099CE74F10BE}">
  <dimension ref="B1:D25"/>
  <sheetViews>
    <sheetView zoomScaleNormal="100" workbookViewId="0">
      <selection activeCell="C2" sqref="C2"/>
    </sheetView>
  </sheetViews>
  <sheetFormatPr defaultRowHeight="18" x14ac:dyDescent="0.35"/>
  <cols>
    <col min="1" max="1" width="8.88671875" style="18"/>
    <col min="2" max="2" width="86.109375" style="18" bestFit="1" customWidth="1"/>
    <col min="3" max="3" width="10.77734375" style="18" bestFit="1" customWidth="1"/>
    <col min="4" max="4" width="35.33203125" style="18" bestFit="1" customWidth="1"/>
    <col min="5" max="16384" width="8.88671875" style="18"/>
  </cols>
  <sheetData>
    <row r="1" spans="2:4" s="37" customFormat="1" x14ac:dyDescent="0.35">
      <c r="B1" s="36" t="s">
        <v>165</v>
      </c>
    </row>
    <row r="4" spans="2:4" x14ac:dyDescent="0.35">
      <c r="B4" s="1" t="s">
        <v>159</v>
      </c>
      <c r="C4" s="1"/>
    </row>
    <row r="5" spans="2:4" x14ac:dyDescent="0.35">
      <c r="B5" s="6" t="s">
        <v>9</v>
      </c>
      <c r="C5" s="19">
        <f>'Bezriziková výnosová míra'!C5</f>
        <v>3.3913185327886626E-2</v>
      </c>
      <c r="D5" s="17" t="s">
        <v>38</v>
      </c>
    </row>
    <row r="6" spans="2:4" x14ac:dyDescent="0.35">
      <c r="B6" s="6" t="s">
        <v>20</v>
      </c>
      <c r="C6" s="10">
        <f>'Společnosti s US'!C16</f>
        <v>0.7350000000000001</v>
      </c>
      <c r="D6" s="29" t="s">
        <v>70</v>
      </c>
    </row>
    <row r="7" spans="2:4" x14ac:dyDescent="0.35">
      <c r="B7" s="6" t="s">
        <v>21</v>
      </c>
      <c r="C7" s="24">
        <f>'Beta + Kapitálová struktura'!D9</f>
        <v>1.2306167484273247</v>
      </c>
      <c r="D7" s="29" t="s">
        <v>128</v>
      </c>
    </row>
    <row r="8" spans="2:4" x14ac:dyDescent="0.35">
      <c r="B8" s="6" t="s">
        <v>22</v>
      </c>
      <c r="C8" s="19">
        <f>'Riziková prémie trhu'!C5</f>
        <v>0.06</v>
      </c>
      <c r="D8" s="17" t="s">
        <v>129</v>
      </c>
    </row>
    <row r="9" spans="2:4" hidden="1" x14ac:dyDescent="0.35">
      <c r="B9" s="6" t="s">
        <v>11</v>
      </c>
      <c r="C9" s="23" t="s">
        <v>19</v>
      </c>
      <c r="D9" s="17"/>
    </row>
    <row r="10" spans="2:4" hidden="1" x14ac:dyDescent="0.35">
      <c r="B10" s="6" t="s">
        <v>71</v>
      </c>
      <c r="C10" s="23" t="s">
        <v>19</v>
      </c>
    </row>
    <row r="11" spans="2:4" x14ac:dyDescent="0.35">
      <c r="B11" s="6" t="s">
        <v>24</v>
      </c>
      <c r="C11" s="19">
        <f>'Společnosti s US'!E16</f>
        <v>0.45424999999999999</v>
      </c>
      <c r="D11" s="29" t="s">
        <v>70</v>
      </c>
    </row>
    <row r="12" spans="2:4" x14ac:dyDescent="0.35">
      <c r="B12" s="6" t="s">
        <v>25</v>
      </c>
      <c r="C12" s="19">
        <v>0.19</v>
      </c>
      <c r="D12" s="17"/>
    </row>
    <row r="13" spans="2:4" x14ac:dyDescent="0.35">
      <c r="B13" s="7" t="s">
        <v>8</v>
      </c>
      <c r="C13" s="20">
        <f>C5+(C7*C8)</f>
        <v>0.10775019023352611</v>
      </c>
    </row>
    <row r="16" spans="2:4" x14ac:dyDescent="0.35">
      <c r="B16" s="1" t="s">
        <v>161</v>
      </c>
      <c r="C16" s="1"/>
    </row>
    <row r="17" spans="2:4" x14ac:dyDescent="0.35">
      <c r="B17" s="6" t="s">
        <v>9</v>
      </c>
      <c r="C17" s="19">
        <f>'Bezriziková výnosová míra'!C5</f>
        <v>3.3913185327886626E-2</v>
      </c>
      <c r="D17" s="17" t="s">
        <v>38</v>
      </c>
    </row>
    <row r="18" spans="2:4" x14ac:dyDescent="0.35">
      <c r="B18" s="6" t="s">
        <v>20</v>
      </c>
      <c r="C18" s="10">
        <f>'Společnosti bez US'!C16</f>
        <v>0.85499999999999998</v>
      </c>
      <c r="D18" s="29" t="s">
        <v>43</v>
      </c>
    </row>
    <row r="19" spans="2:4" x14ac:dyDescent="0.35">
      <c r="B19" s="6" t="s">
        <v>21</v>
      </c>
      <c r="C19" s="24">
        <f>'Beta + Kapitálová struktura'!D10</f>
        <v>0.95848553446364715</v>
      </c>
      <c r="D19" s="29" t="s">
        <v>128</v>
      </c>
    </row>
    <row r="20" spans="2:4" x14ac:dyDescent="0.35">
      <c r="B20" s="6" t="s">
        <v>22</v>
      </c>
      <c r="C20" s="19">
        <f>'Riziková prémie trhu'!C5</f>
        <v>0.06</v>
      </c>
      <c r="D20" s="17" t="s">
        <v>129</v>
      </c>
    </row>
    <row r="21" spans="2:4" hidden="1" x14ac:dyDescent="0.35">
      <c r="B21" s="6" t="s">
        <v>11</v>
      </c>
      <c r="C21" s="23" t="s">
        <v>19</v>
      </c>
      <c r="D21" s="17"/>
    </row>
    <row r="22" spans="2:4" hidden="1" x14ac:dyDescent="0.35">
      <c r="B22" s="6" t="s">
        <v>23</v>
      </c>
      <c r="C22" s="23" t="s">
        <v>19</v>
      </c>
    </row>
    <row r="23" spans="2:4" x14ac:dyDescent="0.35">
      <c r="B23" s="6" t="s">
        <v>24</v>
      </c>
      <c r="C23" s="19">
        <f>'Společnosti bez US'!E16</f>
        <v>0.13</v>
      </c>
      <c r="D23" s="29" t="s">
        <v>43</v>
      </c>
    </row>
    <row r="24" spans="2:4" x14ac:dyDescent="0.35">
      <c r="B24" s="6" t="s">
        <v>25</v>
      </c>
      <c r="C24" s="19">
        <v>0.19</v>
      </c>
      <c r="D24" s="17"/>
    </row>
    <row r="25" spans="2:4" x14ac:dyDescent="0.35">
      <c r="B25" s="7" t="s">
        <v>8</v>
      </c>
      <c r="C25" s="20">
        <f>C17+(C19*C20)</f>
        <v>9.1422317395705444E-2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08E9-10E0-4DBD-959F-34EEB0ADCC03}">
  <dimension ref="B1:D17"/>
  <sheetViews>
    <sheetView zoomScaleNormal="100" workbookViewId="0">
      <selection activeCell="B21" sqref="B21"/>
    </sheetView>
  </sheetViews>
  <sheetFormatPr defaultRowHeight="18" x14ac:dyDescent="0.35"/>
  <cols>
    <col min="1" max="1" width="8.88671875" style="18"/>
    <col min="2" max="2" width="123.33203125" style="18" bestFit="1" customWidth="1"/>
    <col min="3" max="3" width="9.6640625" style="18" bestFit="1" customWidth="1"/>
    <col min="4" max="4" width="31.88671875" style="18" bestFit="1" customWidth="1"/>
    <col min="5" max="16384" width="8.88671875" style="18"/>
  </cols>
  <sheetData>
    <row r="1" spans="2:4" s="37" customFormat="1" x14ac:dyDescent="0.35">
      <c r="B1" s="36" t="s">
        <v>166</v>
      </c>
    </row>
    <row r="4" spans="2:4" x14ac:dyDescent="0.35">
      <c r="B4" s="1" t="s">
        <v>148</v>
      </c>
      <c r="C4" s="22"/>
    </row>
    <row r="5" spans="2:4" x14ac:dyDescent="0.35">
      <c r="B5" s="3" t="s">
        <v>9</v>
      </c>
      <c r="C5" s="19">
        <f>'Vynosy cz dluhopisu 10R'!C13</f>
        <v>4.265E-2</v>
      </c>
      <c r="D5" s="17" t="s">
        <v>125</v>
      </c>
    </row>
    <row r="6" spans="2:4" x14ac:dyDescent="0.35">
      <c r="B6" s="3" t="s">
        <v>122</v>
      </c>
      <c r="C6" s="19">
        <f>'Dluhopisy (s US)'!F19</f>
        <v>9.1914999999999983E-3</v>
      </c>
      <c r="D6" s="17" t="s">
        <v>130</v>
      </c>
    </row>
    <row r="7" spans="2:4" x14ac:dyDescent="0.35">
      <c r="B7" s="3" t="s">
        <v>123</v>
      </c>
      <c r="C7" s="5">
        <f>SUM(C5:C6)</f>
        <v>5.1841499999999999E-2</v>
      </c>
    </row>
    <row r="8" spans="2:4" x14ac:dyDescent="0.35">
      <c r="B8" s="3" t="s">
        <v>25</v>
      </c>
      <c r="C8" s="5">
        <v>0.19</v>
      </c>
    </row>
    <row r="9" spans="2:4" x14ac:dyDescent="0.35">
      <c r="B9" s="7" t="s">
        <v>15</v>
      </c>
      <c r="C9" s="20">
        <f>C7*(1-C8)</f>
        <v>4.1991615000000003E-2</v>
      </c>
      <c r="D9" s="38"/>
    </row>
    <row r="12" spans="2:4" x14ac:dyDescent="0.35">
      <c r="B12" s="1" t="s">
        <v>149</v>
      </c>
      <c r="C12" s="22"/>
    </row>
    <row r="13" spans="2:4" x14ac:dyDescent="0.35">
      <c r="B13" s="3" t="s">
        <v>9</v>
      </c>
      <c r="C13" s="19">
        <f>'Vynosy cz dluhopisu 10R'!C13</f>
        <v>4.265E-2</v>
      </c>
      <c r="D13" s="17" t="s">
        <v>125</v>
      </c>
    </row>
    <row r="14" spans="2:4" x14ac:dyDescent="0.35">
      <c r="B14" s="3" t="s">
        <v>122</v>
      </c>
      <c r="C14" s="19">
        <f>'Dluhopisy (bez US)'!F16</f>
        <v>1.0163222222222219E-2</v>
      </c>
      <c r="D14" s="17" t="s">
        <v>127</v>
      </c>
    </row>
    <row r="15" spans="2:4" x14ac:dyDescent="0.35">
      <c r="B15" s="3" t="s">
        <v>123</v>
      </c>
      <c r="C15" s="5">
        <f>SUM(C13:C14)</f>
        <v>5.281322222222222E-2</v>
      </c>
    </row>
    <row r="16" spans="2:4" x14ac:dyDescent="0.35">
      <c r="B16" s="3" t="s">
        <v>25</v>
      </c>
      <c r="C16" s="5">
        <v>0.19</v>
      </c>
    </row>
    <row r="17" spans="2:3" x14ac:dyDescent="0.35">
      <c r="B17" s="7" t="s">
        <v>15</v>
      </c>
      <c r="C17" s="20">
        <f>C15*(1-C16)</f>
        <v>4.2778709999999998E-2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AD8BB-0589-4BC2-9055-1AAB49AD952E}">
  <dimension ref="B1:D6"/>
  <sheetViews>
    <sheetView zoomScale="115" zoomScaleNormal="115" workbookViewId="0">
      <selection activeCell="B7" sqref="B7"/>
    </sheetView>
  </sheetViews>
  <sheetFormatPr defaultRowHeight="18" x14ac:dyDescent="0.35"/>
  <cols>
    <col min="1" max="1" width="8.88671875" style="18"/>
    <col min="2" max="2" width="75.109375" style="18" customWidth="1"/>
    <col min="3" max="3" width="13.88671875" style="18" customWidth="1"/>
    <col min="4" max="4" width="23.33203125" style="18" customWidth="1"/>
    <col min="5" max="16384" width="8.88671875" style="18"/>
  </cols>
  <sheetData>
    <row r="1" spans="2:4" s="37" customFormat="1" x14ac:dyDescent="0.35">
      <c r="B1" s="36" t="s">
        <v>9</v>
      </c>
    </row>
    <row r="2" spans="2:4" x14ac:dyDescent="0.35">
      <c r="B2" s="38"/>
    </row>
    <row r="3" spans="2:4" x14ac:dyDescent="0.35">
      <c r="B3" s="38"/>
    </row>
    <row r="4" spans="2:4" x14ac:dyDescent="0.35">
      <c r="B4" s="1" t="s">
        <v>9</v>
      </c>
      <c r="C4" s="2" t="s">
        <v>12</v>
      </c>
      <c r="D4" s="38"/>
    </row>
    <row r="5" spans="2:4" ht="36" x14ac:dyDescent="0.35">
      <c r="B5" s="30" t="s">
        <v>147</v>
      </c>
      <c r="C5" s="31">
        <f>'Vynosy cz dluhopisu 10R'!C6</f>
        <v>3.3913185327886626E-2</v>
      </c>
      <c r="D5" s="39" t="s">
        <v>125</v>
      </c>
    </row>
    <row r="6" spans="2:4" x14ac:dyDescent="0.35">
      <c r="B6" s="32" t="s">
        <v>9</v>
      </c>
      <c r="C6" s="33">
        <f>SUM(C5)</f>
        <v>3.3913185327886626E-2</v>
      </c>
      <c r="D6" s="4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7521-78A9-4805-A7DA-F844F146D801}">
  <dimension ref="B1:D13"/>
  <sheetViews>
    <sheetView zoomScale="115" zoomScaleNormal="115" workbookViewId="0">
      <selection activeCell="D15" sqref="D15"/>
    </sheetView>
  </sheetViews>
  <sheetFormatPr defaultRowHeight="18" x14ac:dyDescent="0.35"/>
  <cols>
    <col min="1" max="1" width="8.88671875" style="18"/>
    <col min="2" max="2" width="60" style="18" customWidth="1"/>
    <col min="3" max="3" width="8.88671875" style="18"/>
    <col min="4" max="4" width="28.109375" style="18" bestFit="1" customWidth="1"/>
    <col min="5" max="16384" width="8.88671875" style="18"/>
  </cols>
  <sheetData>
    <row r="1" spans="2:4" s="37" customFormat="1" x14ac:dyDescent="0.35">
      <c r="B1" s="36" t="s">
        <v>132</v>
      </c>
    </row>
    <row r="2" spans="2:4" x14ac:dyDescent="0.35">
      <c r="B2" s="38"/>
    </row>
    <row r="3" spans="2:4" x14ac:dyDescent="0.35">
      <c r="B3" s="38"/>
    </row>
    <row r="4" spans="2:4" ht="36" x14ac:dyDescent="0.35">
      <c r="B4" s="42" t="s">
        <v>117</v>
      </c>
    </row>
    <row r="5" spans="2:4" x14ac:dyDescent="0.35">
      <c r="B5" s="18" t="s">
        <v>118</v>
      </c>
      <c r="C5" s="41">
        <f>AVERAGE('Data - Vynosy cz dluhopisu 10R'!B5:B28)/100</f>
        <v>4.2542954598811737E-2</v>
      </c>
      <c r="D5" s="18" t="s">
        <v>126</v>
      </c>
    </row>
    <row r="6" spans="2:4" x14ac:dyDescent="0.35">
      <c r="B6" s="18" t="s">
        <v>146</v>
      </c>
      <c r="C6" s="41">
        <f>AVERAGE('Data - Vynosy cz dluhopisu 10R'!B5:B40)/100</f>
        <v>3.3913185327886626E-2</v>
      </c>
      <c r="D6" s="18" t="s">
        <v>126</v>
      </c>
    </row>
    <row r="7" spans="2:4" x14ac:dyDescent="0.35">
      <c r="B7" s="18" t="s">
        <v>119</v>
      </c>
      <c r="C7" s="41">
        <f>AVERAGE('Data - Vynosy cz dluhopisu 10R'!B5:B64)/100</f>
        <v>2.5986505812523552E-2</v>
      </c>
      <c r="D7" s="18" t="s">
        <v>126</v>
      </c>
    </row>
    <row r="8" spans="2:4" x14ac:dyDescent="0.35">
      <c r="B8" s="18" t="s">
        <v>120</v>
      </c>
      <c r="C8" s="41">
        <f>AVERAGE('Data - Vynosy cz dluhopisu 10R'!B5:B88)/100</f>
        <v>2.2433814254028604E-2</v>
      </c>
      <c r="D8" s="18" t="s">
        <v>126</v>
      </c>
    </row>
    <row r="9" spans="2:4" x14ac:dyDescent="0.35">
      <c r="B9" s="18" t="s">
        <v>121</v>
      </c>
      <c r="C9" s="41">
        <f>AVERAGE('Data - Vynosy cz dluhopisu 10R'!B5:B124)/100</f>
        <v>1.8555867147001623E-2</v>
      </c>
      <c r="D9" s="18" t="s">
        <v>126</v>
      </c>
    </row>
    <row r="11" spans="2:4" x14ac:dyDescent="0.35">
      <c r="B11" s="38"/>
    </row>
    <row r="12" spans="2:4" ht="54" x14ac:dyDescent="0.35">
      <c r="B12" s="42" t="s">
        <v>124</v>
      </c>
    </row>
    <row r="13" spans="2:4" x14ac:dyDescent="0.35">
      <c r="B13" s="18" t="s">
        <v>144</v>
      </c>
      <c r="C13" s="21">
        <v>4.265E-2</v>
      </c>
      <c r="D13" s="18" t="s">
        <v>145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F236C-1F47-4621-AC47-9AF6B9EDAD33}">
  <dimension ref="B1:E15"/>
  <sheetViews>
    <sheetView zoomScaleNormal="100" workbookViewId="0">
      <selection activeCell="B8" sqref="B8"/>
    </sheetView>
  </sheetViews>
  <sheetFormatPr defaultRowHeight="18" x14ac:dyDescent="0.35"/>
  <cols>
    <col min="1" max="1" width="8.88671875" style="18"/>
    <col min="2" max="2" width="92" style="18" bestFit="1" customWidth="1"/>
    <col min="3" max="3" width="19.21875" style="18" bestFit="1" customWidth="1"/>
    <col min="4" max="4" width="26.33203125" style="18" bestFit="1" customWidth="1"/>
    <col min="5" max="5" width="16.21875" style="18" bestFit="1" customWidth="1"/>
    <col min="6" max="16384" width="8.88671875" style="18"/>
  </cols>
  <sheetData>
    <row r="1" spans="2:5" s="37" customFormat="1" x14ac:dyDescent="0.35">
      <c r="B1" s="36" t="s">
        <v>72</v>
      </c>
    </row>
    <row r="4" spans="2:5" x14ac:dyDescent="0.35">
      <c r="B4" s="1" t="s">
        <v>73</v>
      </c>
      <c r="C4" s="1" t="s">
        <v>74</v>
      </c>
      <c r="D4" s="1" t="s">
        <v>75</v>
      </c>
    </row>
    <row r="5" spans="2:5" x14ac:dyDescent="0.35">
      <c r="B5" s="3" t="s">
        <v>76</v>
      </c>
      <c r="C5" s="5">
        <f>'Společnosti s US'!D16</f>
        <v>0.832479631187242</v>
      </c>
      <c r="D5" s="5">
        <f>'Společnosti s US'!E16</f>
        <v>0.45424999999999999</v>
      </c>
      <c r="E5" s="29" t="s">
        <v>70</v>
      </c>
    </row>
    <row r="6" spans="2:5" x14ac:dyDescent="0.35">
      <c r="B6" s="25" t="s">
        <v>77</v>
      </c>
      <c r="C6" s="26">
        <f>'Společnosti bez US'!D16</f>
        <v>0.14942680595429508</v>
      </c>
      <c r="D6" s="26">
        <f>'Společnosti bez US'!E16</f>
        <v>0.13</v>
      </c>
      <c r="E6" s="29" t="s">
        <v>43</v>
      </c>
    </row>
    <row r="8" spans="2:5" x14ac:dyDescent="0.35">
      <c r="B8" s="1" t="s">
        <v>78</v>
      </c>
      <c r="C8" s="1"/>
      <c r="D8" s="2" t="s">
        <v>79</v>
      </c>
    </row>
    <row r="9" spans="2:5" x14ac:dyDescent="0.35">
      <c r="B9" s="3" t="s">
        <v>76</v>
      </c>
      <c r="C9" s="3"/>
      <c r="D9" s="27">
        <f>'Společnosti s US'!C16*(1+0.81*'Beta + Kapitálová struktura'!C5)</f>
        <v>1.2306167484273247</v>
      </c>
    </row>
    <row r="10" spans="2:5" x14ac:dyDescent="0.35">
      <c r="B10" s="25" t="s">
        <v>77</v>
      </c>
      <c r="C10" s="25"/>
      <c r="D10" s="28">
        <f>'Společnosti bez US'!C16*(1+0.81*'Beta + Kapitálová struktura'!C6)</f>
        <v>0.95848553446364715</v>
      </c>
    </row>
    <row r="13" spans="2:5" x14ac:dyDescent="0.35">
      <c r="B13" s="1" t="s">
        <v>150</v>
      </c>
      <c r="C13" s="1" t="s">
        <v>79</v>
      </c>
    </row>
    <row r="14" spans="2:5" x14ac:dyDescent="0.35">
      <c r="B14" s="3" t="s">
        <v>76</v>
      </c>
      <c r="C14" s="29">
        <f>'Společnosti s US'!C16</f>
        <v>0.7350000000000001</v>
      </c>
    </row>
    <row r="15" spans="2:5" x14ac:dyDescent="0.35">
      <c r="B15" s="25" t="s">
        <v>77</v>
      </c>
      <c r="C15" s="28">
        <f>'Společnosti bez US'!C16</f>
        <v>0.85499999999999998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2D8C1-E179-4772-8E63-5FAB026587BB}">
  <dimension ref="B1:I17"/>
  <sheetViews>
    <sheetView zoomScaleNormal="100" workbookViewId="0"/>
  </sheetViews>
  <sheetFormatPr defaultRowHeight="18" x14ac:dyDescent="0.35"/>
  <cols>
    <col min="1" max="1" width="8.88671875" style="18"/>
    <col min="2" max="2" width="67.21875" style="18" customWidth="1"/>
    <col min="3" max="5" width="24.33203125" style="18" customWidth="1"/>
    <col min="6" max="6" width="8.88671875" style="18"/>
    <col min="7" max="8" width="20.21875" style="18" bestFit="1" customWidth="1"/>
    <col min="9" max="9" width="13.109375" style="18" bestFit="1" customWidth="1"/>
    <col min="10" max="16384" width="8.88671875" style="18"/>
  </cols>
  <sheetData>
    <row r="1" spans="2:9" s="37" customFormat="1" x14ac:dyDescent="0.35">
      <c r="B1" s="36" t="s">
        <v>29</v>
      </c>
      <c r="C1" s="36"/>
    </row>
    <row r="2" spans="2:9" s="37" customFormat="1" x14ac:dyDescent="0.35">
      <c r="B2" s="36" t="s">
        <v>39</v>
      </c>
      <c r="C2" s="36"/>
    </row>
    <row r="3" spans="2:9" s="44" customFormat="1" x14ac:dyDescent="0.35">
      <c r="B3" s="43"/>
      <c r="C3" s="43"/>
    </row>
    <row r="4" spans="2:9" x14ac:dyDescent="0.35">
      <c r="G4" s="18">
        <v>2021</v>
      </c>
      <c r="H4" s="18">
        <v>2022</v>
      </c>
    </row>
    <row r="5" spans="2:9" x14ac:dyDescent="0.35">
      <c r="B5" s="1" t="s">
        <v>0</v>
      </c>
      <c r="C5" s="2" t="s">
        <v>153</v>
      </c>
      <c r="D5" s="2" t="s">
        <v>1</v>
      </c>
      <c r="E5" s="2" t="s">
        <v>151</v>
      </c>
      <c r="G5" s="18" t="s">
        <v>151</v>
      </c>
      <c r="H5" s="18" t="s">
        <v>151</v>
      </c>
    </row>
    <row r="6" spans="2:9" x14ac:dyDescent="0.35">
      <c r="B6" s="6" t="s">
        <v>6</v>
      </c>
      <c r="C6" s="10">
        <v>0.81</v>
      </c>
      <c r="D6" s="11">
        <f t="shared" ref="D6:D9" si="0">E6/(1-E6)</f>
        <v>0.81653042688465038</v>
      </c>
      <c r="E6" s="5">
        <f t="shared" ref="E6:E9" si="1">AVERAGE(G6:H6)</f>
        <v>0.44950000000000001</v>
      </c>
      <c r="F6" s="17"/>
      <c r="G6" s="17">
        <v>0.34599999999999997</v>
      </c>
      <c r="H6" s="17">
        <v>0.55300000000000005</v>
      </c>
    </row>
    <row r="7" spans="2:9" x14ac:dyDescent="0.35">
      <c r="B7" s="6" t="s">
        <v>4</v>
      </c>
      <c r="C7" s="10">
        <v>0.66</v>
      </c>
      <c r="D7" s="11">
        <f t="shared" si="0"/>
        <v>0.18764845605700714</v>
      </c>
      <c r="E7" s="5">
        <f t="shared" si="1"/>
        <v>0.158</v>
      </c>
      <c r="F7" s="17"/>
      <c r="G7" s="17">
        <v>0.105</v>
      </c>
      <c r="H7" s="17">
        <v>0.21099999999999999</v>
      </c>
    </row>
    <row r="8" spans="2:9" x14ac:dyDescent="0.35">
      <c r="B8" s="3" t="s">
        <v>27</v>
      </c>
      <c r="C8" s="4">
        <v>0.59</v>
      </c>
      <c r="D8" s="11">
        <f t="shared" si="0"/>
        <v>1.1621621621621621</v>
      </c>
      <c r="E8" s="5">
        <f t="shared" si="1"/>
        <v>0.53749999999999998</v>
      </c>
      <c r="F8" s="17"/>
      <c r="G8" s="17">
        <v>0.46500000000000002</v>
      </c>
      <c r="H8" s="17">
        <v>0.61</v>
      </c>
    </row>
    <row r="9" spans="2:9" x14ac:dyDescent="0.35">
      <c r="B9" s="3" t="s">
        <v>5</v>
      </c>
      <c r="C9" s="4">
        <v>0.18</v>
      </c>
      <c r="D9" s="11">
        <f t="shared" si="0"/>
        <v>1.8530670470756061</v>
      </c>
      <c r="E9" s="5">
        <f t="shared" si="1"/>
        <v>0.64949999999999997</v>
      </c>
      <c r="F9" s="45"/>
      <c r="G9" s="45">
        <v>0.65500000000000003</v>
      </c>
      <c r="H9" s="45">
        <v>0.64400000000000002</v>
      </c>
      <c r="I9" s="46"/>
    </row>
    <row r="10" spans="2:9" x14ac:dyDescent="0.35">
      <c r="B10" s="3" t="s">
        <v>7</v>
      </c>
      <c r="C10" s="4">
        <v>0.25</v>
      </c>
      <c r="D10" s="11">
        <f t="shared" ref="D10" si="2">E10/(1-E10)</f>
        <v>0.53139356814701377</v>
      </c>
      <c r="E10" s="5">
        <f t="shared" ref="E10" si="3">AVERAGE(G10:H10)</f>
        <v>0.34699999999999998</v>
      </c>
      <c r="F10" s="45"/>
      <c r="G10" s="45">
        <v>0.316</v>
      </c>
      <c r="H10" s="47">
        <v>0.378</v>
      </c>
      <c r="I10" s="46">
        <v>45016</v>
      </c>
    </row>
    <row r="11" spans="2:9" x14ac:dyDescent="0.35">
      <c r="B11" s="6" t="s">
        <v>40</v>
      </c>
      <c r="C11" s="10">
        <v>1.04</v>
      </c>
      <c r="D11" s="11">
        <f>E11/(1-E11)</f>
        <v>0.38504155124653744</v>
      </c>
      <c r="E11" s="5">
        <f>AVERAGE(G11:H11)</f>
        <v>0.27800000000000002</v>
      </c>
      <c r="F11" s="17"/>
      <c r="G11" s="17">
        <v>0.218</v>
      </c>
      <c r="H11" s="17">
        <v>0.33800000000000002</v>
      </c>
      <c r="I11" s="17"/>
    </row>
    <row r="12" spans="2:9" x14ac:dyDescent="0.35">
      <c r="B12" s="3" t="s">
        <v>2</v>
      </c>
      <c r="C12" s="4">
        <v>1.1200000000000001</v>
      </c>
      <c r="D12" s="11">
        <f>E12/(1-E12)</f>
        <v>1.0222446916076844</v>
      </c>
      <c r="E12" s="5">
        <f>AVERAGE(G12:H12)</f>
        <v>0.50549999999999995</v>
      </c>
      <c r="F12" s="17"/>
      <c r="G12" s="17">
        <v>0.41499999999999998</v>
      </c>
      <c r="H12" s="17">
        <v>0.59599999999999997</v>
      </c>
    </row>
    <row r="13" spans="2:9" x14ac:dyDescent="0.35">
      <c r="B13" s="3" t="s">
        <v>152</v>
      </c>
      <c r="C13" s="4">
        <v>1.26</v>
      </c>
      <c r="D13" s="5">
        <f>E13/(1-E13)</f>
        <v>0.8484288354898335</v>
      </c>
      <c r="E13" s="5">
        <f>AVERAGE(G13:H13)</f>
        <v>0.45899999999999996</v>
      </c>
      <c r="F13" s="17"/>
      <c r="G13" s="17">
        <v>0.42</v>
      </c>
      <c r="H13" s="17">
        <v>0.498</v>
      </c>
      <c r="I13" s="46">
        <v>45016</v>
      </c>
    </row>
    <row r="14" spans="2:9" x14ac:dyDescent="0.35">
      <c r="B14" s="6" t="s">
        <v>30</v>
      </c>
      <c r="C14" s="10">
        <v>0.88</v>
      </c>
      <c r="D14" s="11">
        <f>E14/(1-E14)</f>
        <v>7.4388185654008403</v>
      </c>
      <c r="E14" s="5">
        <f>AVERAGE(G14:H14)</f>
        <v>0.88149999999999995</v>
      </c>
      <c r="F14" s="17"/>
      <c r="G14" s="17">
        <v>0.86799999999999999</v>
      </c>
      <c r="H14" s="17">
        <v>0.89500000000000002</v>
      </c>
    </row>
    <row r="15" spans="2:9" x14ac:dyDescent="0.35">
      <c r="B15" s="6" t="s">
        <v>3</v>
      </c>
      <c r="C15" s="10">
        <v>0.17</v>
      </c>
      <c r="D15" s="11">
        <f>E15/(1-E15)</f>
        <v>3.2524522457408361E-2</v>
      </c>
      <c r="E15" s="5">
        <f>AVERAGE(G15:H15)</f>
        <v>3.15E-2</v>
      </c>
      <c r="F15" s="17"/>
      <c r="G15" s="17">
        <v>3.1E-2</v>
      </c>
      <c r="H15" s="45">
        <v>3.2000000000000001E-2</v>
      </c>
      <c r="I15" s="46">
        <v>44834</v>
      </c>
    </row>
    <row r="16" spans="2:9" x14ac:dyDescent="0.35">
      <c r="B16" s="7" t="s">
        <v>79</v>
      </c>
      <c r="C16" s="8">
        <f>MEDIAN(C6:C15)</f>
        <v>0.7350000000000001</v>
      </c>
      <c r="D16" s="9">
        <f>MEDIAN(D6:D15)</f>
        <v>0.832479631187242</v>
      </c>
      <c r="E16" s="9">
        <f>MEDIAN(E6:E15)</f>
        <v>0.45424999999999999</v>
      </c>
    </row>
    <row r="17" spans="2:2" x14ac:dyDescent="0.35">
      <c r="B17" s="18" t="s">
        <v>131</v>
      </c>
    </row>
  </sheetData>
  <pageMargins left="0.7" right="0.7" top="0.75" bottom="0.75" header="0.3" footer="0.3"/>
  <pageSetup paperSize="9" orientation="portrait" r:id="rId1"/>
  <ignoredErrors>
    <ignoredError sqref="E6 E7:E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9145-5123-4FFE-A6BD-C90AFF0F8438}">
  <dimension ref="B1:I17"/>
  <sheetViews>
    <sheetView zoomScaleNormal="100" workbookViewId="0"/>
  </sheetViews>
  <sheetFormatPr defaultRowHeight="18" x14ac:dyDescent="0.35"/>
  <cols>
    <col min="1" max="1" width="8.88671875" style="18"/>
    <col min="2" max="2" width="66.6640625" style="18" customWidth="1"/>
    <col min="3" max="5" width="24.44140625" style="18" customWidth="1"/>
    <col min="6" max="6" width="8.88671875" style="18"/>
    <col min="7" max="8" width="20.21875" style="18" bestFit="1" customWidth="1"/>
    <col min="9" max="9" width="13.109375" style="18" bestFit="1" customWidth="1"/>
    <col min="10" max="16384" width="8.88671875" style="18"/>
  </cols>
  <sheetData>
    <row r="1" spans="2:9" s="37" customFormat="1" x14ac:dyDescent="0.35">
      <c r="B1" s="36" t="s">
        <v>29</v>
      </c>
      <c r="C1" s="36"/>
    </row>
    <row r="2" spans="2:9" s="37" customFormat="1" x14ac:dyDescent="0.35">
      <c r="B2" s="36" t="s">
        <v>156</v>
      </c>
      <c r="C2" s="36"/>
    </row>
    <row r="3" spans="2:9" x14ac:dyDescent="0.35">
      <c r="B3" s="38"/>
      <c r="C3" s="38"/>
    </row>
    <row r="4" spans="2:9" x14ac:dyDescent="0.35">
      <c r="G4" s="18">
        <v>2021</v>
      </c>
      <c r="H4" s="18">
        <v>2022</v>
      </c>
    </row>
    <row r="5" spans="2:9" x14ac:dyDescent="0.35">
      <c r="B5" s="1" t="s">
        <v>0</v>
      </c>
      <c r="C5" s="2" t="s">
        <v>153</v>
      </c>
      <c r="D5" s="2" t="s">
        <v>1</v>
      </c>
      <c r="E5" s="2" t="s">
        <v>151</v>
      </c>
      <c r="G5" s="18" t="s">
        <v>151</v>
      </c>
      <c r="H5" s="18" t="s">
        <v>151</v>
      </c>
    </row>
    <row r="6" spans="2:9" x14ac:dyDescent="0.35">
      <c r="B6" s="3" t="s">
        <v>31</v>
      </c>
      <c r="C6" s="4">
        <v>0.97</v>
      </c>
      <c r="D6" s="5">
        <f t="shared" ref="D6:D9" si="0">E6/(1-E6)</f>
        <v>0.66805671392827348</v>
      </c>
      <c r="E6" s="5">
        <f t="shared" ref="E6:E9" si="1">AVERAGE(G6:H6)</f>
        <v>0.40049999999999997</v>
      </c>
      <c r="F6" s="17"/>
      <c r="G6" s="17">
        <v>0.39100000000000001</v>
      </c>
      <c r="H6" s="17">
        <v>0.41</v>
      </c>
      <c r="I6" s="46">
        <v>45077</v>
      </c>
    </row>
    <row r="7" spans="2:9" x14ac:dyDescent="0.35">
      <c r="B7" s="3" t="s">
        <v>35</v>
      </c>
      <c r="C7" s="4">
        <v>0.17</v>
      </c>
      <c r="D7" s="5">
        <f t="shared" si="0"/>
        <v>0.14416475972540047</v>
      </c>
      <c r="E7" s="5">
        <f t="shared" si="1"/>
        <v>0.126</v>
      </c>
      <c r="F7" s="45"/>
      <c r="G7" s="45">
        <v>0.11899999999999999</v>
      </c>
      <c r="H7" s="45">
        <v>0.13300000000000001</v>
      </c>
    </row>
    <row r="8" spans="2:9" x14ac:dyDescent="0.35">
      <c r="B8" s="3" t="s">
        <v>28</v>
      </c>
      <c r="C8" s="4">
        <v>1.01</v>
      </c>
      <c r="D8" s="5">
        <f>E8/(1-E8)</f>
        <v>0.14810562571756603</v>
      </c>
      <c r="E8" s="5">
        <f>AVERAGE(G8:H8)</f>
        <v>0.129</v>
      </c>
      <c r="F8" s="17"/>
      <c r="G8" s="17">
        <v>0.121</v>
      </c>
      <c r="H8" s="17">
        <v>0.13700000000000001</v>
      </c>
      <c r="I8" s="46"/>
    </row>
    <row r="9" spans="2:9" x14ac:dyDescent="0.35">
      <c r="B9" s="3" t="s">
        <v>36</v>
      </c>
      <c r="C9" s="4">
        <v>0.15</v>
      </c>
      <c r="D9" s="5">
        <f t="shared" si="0"/>
        <v>0.77619893428063946</v>
      </c>
      <c r="E9" s="5">
        <f t="shared" si="1"/>
        <v>0.437</v>
      </c>
      <c r="F9" s="45"/>
      <c r="G9" s="45">
        <v>0.44700000000000001</v>
      </c>
      <c r="H9" s="45">
        <v>0.42699999999999999</v>
      </c>
    </row>
    <row r="10" spans="2:9" x14ac:dyDescent="0.35">
      <c r="B10" s="6" t="s">
        <v>32</v>
      </c>
      <c r="C10" s="4">
        <v>1.55</v>
      </c>
      <c r="D10" s="5">
        <f>E10/(1-E10)</f>
        <v>0.67644593461860858</v>
      </c>
      <c r="E10" s="5">
        <f>AVERAGE(G10:H10)</f>
        <v>0.40350000000000003</v>
      </c>
      <c r="F10" s="17"/>
      <c r="G10" s="17">
        <v>0.252</v>
      </c>
      <c r="H10" s="17">
        <v>0.55500000000000005</v>
      </c>
      <c r="I10" s="46"/>
    </row>
    <row r="11" spans="2:9" x14ac:dyDescent="0.35">
      <c r="B11" s="6" t="s">
        <v>33</v>
      </c>
      <c r="C11" s="4">
        <v>1.34</v>
      </c>
      <c r="D11" s="5">
        <f>E11/(1-E11)</f>
        <v>0.15074798619102417</v>
      </c>
      <c r="E11" s="5">
        <f>AVERAGE(G11:H11)</f>
        <v>0.13100000000000001</v>
      </c>
      <c r="F11" s="48"/>
      <c r="G11" s="48">
        <v>0</v>
      </c>
      <c r="H11" s="17">
        <v>0.26200000000000001</v>
      </c>
      <c r="I11" s="46"/>
    </row>
    <row r="12" spans="2:9" x14ac:dyDescent="0.35">
      <c r="B12" s="6" t="s">
        <v>26</v>
      </c>
      <c r="C12" s="4">
        <v>0.53</v>
      </c>
      <c r="D12" s="5">
        <f>E12/(1-E12)</f>
        <v>2.5641025641025644E-2</v>
      </c>
      <c r="E12" s="5">
        <f>AVERAGE(G12:H12)</f>
        <v>2.5000000000000001E-2</v>
      </c>
      <c r="F12" s="17"/>
      <c r="G12" s="17">
        <v>3.1E-2</v>
      </c>
      <c r="H12" s="17">
        <v>1.9E-2</v>
      </c>
      <c r="I12" s="46">
        <v>44834</v>
      </c>
    </row>
    <row r="13" spans="2:9" x14ac:dyDescent="0.35">
      <c r="B13" s="6" t="s">
        <v>37</v>
      </c>
      <c r="C13" s="4">
        <v>0.6</v>
      </c>
      <c r="D13" s="5">
        <f>E13/(1-E13)</f>
        <v>0.22549019607843135</v>
      </c>
      <c r="E13" s="5">
        <f>AVERAGE(G13:H13)</f>
        <v>0.184</v>
      </c>
      <c r="F13" s="45"/>
      <c r="G13" s="45">
        <v>0.36799999999999999</v>
      </c>
      <c r="H13" s="45">
        <v>0</v>
      </c>
      <c r="I13" s="46">
        <v>45107</v>
      </c>
    </row>
    <row r="14" spans="2:9" x14ac:dyDescent="0.35">
      <c r="B14" s="6" t="s">
        <v>34</v>
      </c>
      <c r="C14" s="4">
        <v>0.74</v>
      </c>
      <c r="D14" s="5">
        <f>E14/(1-E14)</f>
        <v>6.8376068376068383E-2</v>
      </c>
      <c r="E14" s="5">
        <f>AVERAGE(G14:H14)</f>
        <v>6.4000000000000001E-2</v>
      </c>
      <c r="F14" s="45"/>
      <c r="G14" s="45">
        <v>2.3E-2</v>
      </c>
      <c r="H14" s="45">
        <v>0.105</v>
      </c>
    </row>
    <row r="15" spans="2:9" x14ac:dyDescent="0.35">
      <c r="B15" s="6" t="s">
        <v>47</v>
      </c>
      <c r="C15" s="4">
        <v>1.1499999999999999</v>
      </c>
      <c r="D15" s="5">
        <f t="shared" ref="D15" si="2">E15/(1-E15)</f>
        <v>0.13122171945701355</v>
      </c>
      <c r="E15" s="5">
        <f t="shared" ref="E15" si="3">AVERAGE(G15:H15)</f>
        <v>0.11599999999999999</v>
      </c>
      <c r="F15" s="47"/>
      <c r="G15" s="47">
        <v>8.8999999999999996E-2</v>
      </c>
      <c r="H15" s="47">
        <v>0.14299999999999999</v>
      </c>
    </row>
    <row r="16" spans="2:9" x14ac:dyDescent="0.35">
      <c r="B16" s="7" t="s">
        <v>79</v>
      </c>
      <c r="C16" s="8">
        <f>MEDIAN(C6:C15)</f>
        <v>0.85499999999999998</v>
      </c>
      <c r="D16" s="9">
        <f>MEDIAN(D6:D15)</f>
        <v>0.14942680595429508</v>
      </c>
      <c r="E16" s="9">
        <f>MEDIAN(E6:E15)</f>
        <v>0.13</v>
      </c>
    </row>
    <row r="17" spans="2:2" x14ac:dyDescent="0.35">
      <c r="B17" s="18" t="s">
        <v>131</v>
      </c>
    </row>
  </sheetData>
  <pageMargins left="0.7" right="0.7" top="0.75" bottom="0.75" header="0.3" footer="0.3"/>
  <pageSetup paperSize="9" orientation="portrait" r:id="rId1"/>
  <ignoredErrors>
    <ignoredError sqref="E6 E7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Seznam zkratek</vt:lpstr>
      <vt:lpstr>WACC vypocet</vt:lpstr>
      <vt:lpstr>re výpočet</vt:lpstr>
      <vt:lpstr>rd výpočet</vt:lpstr>
      <vt:lpstr>Bezriziková výnosová míra</vt:lpstr>
      <vt:lpstr>Vynosy cz dluhopisu 10R</vt:lpstr>
      <vt:lpstr>Beta + Kapitálová struktura</vt:lpstr>
      <vt:lpstr>Společnosti s US</vt:lpstr>
      <vt:lpstr>Společnosti bez US</vt:lpstr>
      <vt:lpstr>Dluhopisy (s US)</vt:lpstr>
      <vt:lpstr>Dluhopisy (bez US)</vt:lpstr>
      <vt:lpstr>Státní dluhopisy - svět</vt:lpstr>
      <vt:lpstr>Riziková prémie trhu</vt:lpstr>
      <vt:lpstr>Data - Vynosy cz dluhopisu 10R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2023-11-28T12:26:09Z</dcterms:created>
  <dcterms:modified xsi:type="dcterms:W3CDTF">2023-11-28T12:29:23Z</dcterms:modified>
</cp:coreProperties>
</file>